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https://greatdentalplans.sharepoint.com/sites/CareQuestInstituteMarCom/Shared Documents/Materials_Projects/Health Improvement Programs Projects/Forceasting Tool/"/>
    </mc:Choice>
  </mc:AlternateContent>
  <xr:revisionPtr revIDLastSave="35" documentId="13_ncr:1_{315C7732-680C-4576-89DA-EA1959BE5820}" xr6:coauthVersionLast="45" xr6:coauthVersionMax="45" xr10:uidLastSave="{4932D80B-D3F4-49D3-AD24-6FA74E98DE8B}"/>
  <workbookProtection workbookAlgorithmName="SHA-512" workbookHashValue="tLhgpxCzrrnMHK75NX0vO5Hfwdnug/4bAgHIOi6vJ0qpzZBCWbGLeYUV0yAPUYPmT5E8opnrphKHZBvqqDKEew==" workbookSaltValue="+T+VpLdAumCAHkHzpTJbmA==" workbookSpinCount="100000" lockStructure="1"/>
  <bookViews>
    <workbookView xWindow="-20610" yWindow="8280" windowWidth="20730" windowHeight="11160" xr2:uid="{8CC2C802-84B2-4029-998A-D0C8F23BDF11}"/>
  </bookViews>
  <sheets>
    <sheet name="User Guide &amp; Disclaimer" sheetId="6" r:id="rId1"/>
    <sheet name="Input" sheetId="16" r:id="rId2"/>
    <sheet name="Cover Sheet" sheetId="5" r:id="rId3"/>
    <sheet name="Monthly Reimbursement Projectio" sheetId="3" r:id="rId4"/>
    <sheet name="Reimbursemet by Service Categor" sheetId="10" r:id="rId5"/>
    <sheet name="Cost Calculation Detail" sheetId="20" state="hidden" r:id="rId6"/>
    <sheet name="Adjustment Factors" sheetId="9"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6" l="1"/>
  <c r="B21" i="16" l="1"/>
  <c r="C21" i="16" l="1"/>
  <c r="D20" i="16"/>
  <c r="D19" i="16"/>
  <c r="D18" i="16"/>
  <c r="D17" i="16"/>
  <c r="D15" i="16"/>
  <c r="D14" i="16"/>
  <c r="D13" i="16"/>
  <c r="D12" i="16"/>
  <c r="D11" i="16"/>
  <c r="D10" i="16"/>
  <c r="D9" i="16" l="1"/>
  <c r="F14" i="9"/>
  <c r="F13" i="9"/>
  <c r="F12" i="9"/>
  <c r="F11" i="9"/>
  <c r="F10" i="9"/>
  <c r="F9" i="9"/>
  <c r="F8" i="9"/>
  <c r="F7" i="9"/>
  <c r="F6" i="9"/>
  <c r="F5" i="9"/>
  <c r="F4" i="9"/>
  <c r="A4" i="10" l="1"/>
  <c r="A1" i="10"/>
  <c r="A4" i="3"/>
  <c r="A1" i="3"/>
  <c r="A18" i="3"/>
  <c r="A17" i="3"/>
  <c r="A16" i="3"/>
  <c r="A15" i="3"/>
  <c r="A14" i="3"/>
  <c r="A13" i="3"/>
  <c r="A12" i="3"/>
  <c r="A11" i="3"/>
  <c r="A10" i="3"/>
  <c r="A9" i="3"/>
  <c r="A8" i="3"/>
  <c r="A7" i="3"/>
  <c r="C18" i="3"/>
  <c r="C17" i="3"/>
  <c r="C16" i="3"/>
  <c r="C15" i="3"/>
  <c r="C14" i="3"/>
  <c r="C13" i="3"/>
  <c r="C12" i="3"/>
  <c r="C11" i="3"/>
  <c r="C10" i="3"/>
  <c r="C9" i="3"/>
  <c r="C8" i="3"/>
  <c r="D149" i="20"/>
  <c r="E148" i="20"/>
  <c r="E147" i="20"/>
  <c r="E146" i="20"/>
  <c r="E145" i="20"/>
  <c r="E144" i="20"/>
  <c r="E143" i="20"/>
  <c r="AW11" i="20" s="1"/>
  <c r="E142" i="20"/>
  <c r="E141" i="20"/>
  <c r="E140" i="20"/>
  <c r="E139" i="20"/>
  <c r="E138" i="20"/>
  <c r="E137" i="20"/>
  <c r="AW5" i="20" s="1"/>
  <c r="E136" i="20"/>
  <c r="E135" i="20"/>
  <c r="E134" i="20"/>
  <c r="E133" i="20"/>
  <c r="E132" i="20"/>
  <c r="E131" i="20"/>
  <c r="AV11" i="20" s="1"/>
  <c r="E130" i="20"/>
  <c r="E129" i="20"/>
  <c r="E128" i="20"/>
  <c r="E127" i="20"/>
  <c r="E126" i="20"/>
  <c r="E125" i="20"/>
  <c r="AV5" i="20" s="1"/>
  <c r="E124" i="20"/>
  <c r="E123" i="20"/>
  <c r="E122" i="20"/>
  <c r="E121" i="20"/>
  <c r="E120" i="20"/>
  <c r="E119" i="20"/>
  <c r="AU11" i="20" s="1"/>
  <c r="E118" i="20"/>
  <c r="E117" i="20"/>
  <c r="E116" i="20"/>
  <c r="E115" i="20"/>
  <c r="E114" i="20"/>
  <c r="E113" i="20"/>
  <c r="AU5" i="20" s="1"/>
  <c r="E112" i="20"/>
  <c r="E111" i="20"/>
  <c r="E110" i="20"/>
  <c r="E109" i="20"/>
  <c r="E108" i="20"/>
  <c r="E107" i="20"/>
  <c r="AT11" i="20" s="1"/>
  <c r="E106" i="20"/>
  <c r="E105" i="20"/>
  <c r="E104" i="20"/>
  <c r="E103" i="20"/>
  <c r="E102" i="20"/>
  <c r="E101" i="20"/>
  <c r="AT5" i="20" s="1"/>
  <c r="E100" i="20"/>
  <c r="E99" i="20"/>
  <c r="E98" i="20"/>
  <c r="E97" i="20"/>
  <c r="E96" i="20"/>
  <c r="E95" i="20"/>
  <c r="AS11" i="20" s="1"/>
  <c r="E94" i="20"/>
  <c r="E93" i="20"/>
  <c r="E92" i="20"/>
  <c r="E91" i="20"/>
  <c r="E90" i="20"/>
  <c r="E89" i="20"/>
  <c r="AS5" i="20" s="1"/>
  <c r="E88" i="20"/>
  <c r="E87" i="20"/>
  <c r="E86" i="20"/>
  <c r="E85" i="20"/>
  <c r="E84" i="20"/>
  <c r="E83" i="20"/>
  <c r="AR11" i="20" s="1"/>
  <c r="E82" i="20"/>
  <c r="E81" i="20"/>
  <c r="E80" i="20"/>
  <c r="E79" i="20"/>
  <c r="E78" i="20"/>
  <c r="E77" i="20"/>
  <c r="AR5" i="20" s="1"/>
  <c r="E76" i="20"/>
  <c r="E75" i="20"/>
  <c r="E74" i="20"/>
  <c r="E73" i="20"/>
  <c r="E72" i="20"/>
  <c r="E71" i="20"/>
  <c r="AQ11" i="20" s="1"/>
  <c r="E70" i="20"/>
  <c r="E69" i="20"/>
  <c r="E68" i="20"/>
  <c r="E67" i="20"/>
  <c r="E66" i="20"/>
  <c r="E65" i="20"/>
  <c r="AQ5" i="20" s="1"/>
  <c r="E64" i="20"/>
  <c r="E63" i="20"/>
  <c r="E62" i="20"/>
  <c r="E61" i="20"/>
  <c r="E60" i="20"/>
  <c r="E59" i="20"/>
  <c r="AP11" i="20" s="1"/>
  <c r="E58" i="20"/>
  <c r="E57" i="20"/>
  <c r="E56" i="20"/>
  <c r="E55" i="20"/>
  <c r="E54" i="20"/>
  <c r="E53" i="20"/>
  <c r="AP5" i="20" s="1"/>
  <c r="E52" i="20"/>
  <c r="E51" i="20"/>
  <c r="E50" i="20"/>
  <c r="E49" i="20"/>
  <c r="E48" i="20"/>
  <c r="E47" i="20"/>
  <c r="AO11" i="20" s="1"/>
  <c r="E46" i="20"/>
  <c r="E45" i="20"/>
  <c r="E44" i="20"/>
  <c r="E43" i="20"/>
  <c r="E42" i="20"/>
  <c r="E41" i="20"/>
  <c r="AO5" i="20" s="1"/>
  <c r="E40" i="20"/>
  <c r="E39" i="20"/>
  <c r="E38" i="20"/>
  <c r="E37" i="20"/>
  <c r="E36" i="20"/>
  <c r="E35" i="20"/>
  <c r="AN11" i="20" s="1"/>
  <c r="E34" i="20"/>
  <c r="E33" i="20"/>
  <c r="E32" i="20"/>
  <c r="E31" i="20"/>
  <c r="E30" i="20"/>
  <c r="E29" i="20"/>
  <c r="AN5" i="20" s="1"/>
  <c r="E28" i="20"/>
  <c r="E27" i="20"/>
  <c r="E26" i="20"/>
  <c r="E25" i="20"/>
  <c r="E24" i="20"/>
  <c r="E23" i="20"/>
  <c r="AM11" i="20" s="1"/>
  <c r="E22" i="20"/>
  <c r="E21" i="20"/>
  <c r="E20" i="20"/>
  <c r="E19" i="20"/>
  <c r="E18" i="20"/>
  <c r="E17" i="20"/>
  <c r="AM5" i="20" s="1"/>
  <c r="E16" i="20"/>
  <c r="E15" i="20"/>
  <c r="E14" i="20"/>
  <c r="E13" i="20"/>
  <c r="E12" i="20"/>
  <c r="E11" i="20"/>
  <c r="AL11" i="20" s="1"/>
  <c r="E10" i="20"/>
  <c r="E9" i="20"/>
  <c r="E8" i="20"/>
  <c r="E7" i="20"/>
  <c r="E6" i="20"/>
  <c r="E5" i="20"/>
  <c r="I149" i="20"/>
  <c r="H148" i="20"/>
  <c r="H147" i="20"/>
  <c r="H146" i="20"/>
  <c r="H145" i="20"/>
  <c r="H144" i="20"/>
  <c r="H143" i="20"/>
  <c r="H142" i="20"/>
  <c r="H141" i="20"/>
  <c r="H140" i="20"/>
  <c r="H139" i="20"/>
  <c r="H138" i="20"/>
  <c r="H137" i="20"/>
  <c r="H136" i="20"/>
  <c r="H135" i="20"/>
  <c r="H134" i="20"/>
  <c r="H133" i="20"/>
  <c r="H132" i="20"/>
  <c r="H131" i="20"/>
  <c r="H130" i="20"/>
  <c r="H129" i="20"/>
  <c r="H128" i="20"/>
  <c r="H127" i="20"/>
  <c r="H126" i="20"/>
  <c r="H125" i="20"/>
  <c r="H124" i="20"/>
  <c r="H123" i="20"/>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G148" i="20"/>
  <c r="G147" i="20"/>
  <c r="G146" i="20"/>
  <c r="G145" i="20"/>
  <c r="G144" i="20"/>
  <c r="G143" i="20"/>
  <c r="G142" i="20"/>
  <c r="G141" i="20"/>
  <c r="G140" i="20"/>
  <c r="G139" i="20"/>
  <c r="G138" i="20"/>
  <c r="G137" i="20"/>
  <c r="G136" i="20"/>
  <c r="G135" i="20"/>
  <c r="G134" i="20"/>
  <c r="G133" i="20"/>
  <c r="G132" i="20"/>
  <c r="G131" i="20"/>
  <c r="G130" i="20"/>
  <c r="G129" i="20"/>
  <c r="G128" i="20"/>
  <c r="G127" i="20"/>
  <c r="G126" i="20"/>
  <c r="G125" i="20"/>
  <c r="G124" i="20"/>
  <c r="G123" i="20"/>
  <c r="G122" i="20"/>
  <c r="G121" i="20"/>
  <c r="G120" i="20"/>
  <c r="G119" i="20"/>
  <c r="G118" i="20"/>
  <c r="G117" i="20"/>
  <c r="G116" i="20"/>
  <c r="G115" i="20"/>
  <c r="G114" i="20"/>
  <c r="G113" i="20"/>
  <c r="G112" i="20"/>
  <c r="G111" i="20"/>
  <c r="G110" i="20"/>
  <c r="G109" i="20"/>
  <c r="G108" i="20"/>
  <c r="G107" i="20"/>
  <c r="G106" i="20"/>
  <c r="G105" i="20"/>
  <c r="G104" i="20"/>
  <c r="G103" i="20"/>
  <c r="G102" i="20"/>
  <c r="G101" i="20"/>
  <c r="G100" i="20"/>
  <c r="G99" i="20"/>
  <c r="G98" i="20"/>
  <c r="G97" i="20"/>
  <c r="G96" i="20"/>
  <c r="G95" i="20"/>
  <c r="G94" i="20"/>
  <c r="G93" i="20"/>
  <c r="G92" i="20"/>
  <c r="G91" i="20"/>
  <c r="G90" i="20"/>
  <c r="G89" i="20"/>
  <c r="G88" i="20"/>
  <c r="G87" i="20"/>
  <c r="G86" i="20"/>
  <c r="G85" i="20"/>
  <c r="G84" i="20"/>
  <c r="G83" i="20"/>
  <c r="G82" i="20"/>
  <c r="G81" i="20"/>
  <c r="G80" i="20"/>
  <c r="G79" i="20"/>
  <c r="G78" i="20"/>
  <c r="G77" i="20"/>
  <c r="G76" i="20"/>
  <c r="G75" i="20"/>
  <c r="G74" i="20"/>
  <c r="G73" i="20"/>
  <c r="G72" i="20"/>
  <c r="G71" i="20"/>
  <c r="G70" i="20"/>
  <c r="G69" i="20"/>
  <c r="G68" i="20"/>
  <c r="G67" i="20"/>
  <c r="G66" i="20"/>
  <c r="G65" i="20"/>
  <c r="G64" i="20"/>
  <c r="G63" i="20"/>
  <c r="G62" i="20"/>
  <c r="G61" i="20"/>
  <c r="G60" i="20"/>
  <c r="G59" i="20"/>
  <c r="G58" i="20"/>
  <c r="G57" i="20"/>
  <c r="G56" i="20"/>
  <c r="G55" i="20"/>
  <c r="G54" i="20"/>
  <c r="G53" i="20"/>
  <c r="G52" i="20"/>
  <c r="G51" i="20"/>
  <c r="G50" i="20"/>
  <c r="G49" i="20"/>
  <c r="G48" i="20"/>
  <c r="G47" i="20"/>
  <c r="G46" i="20"/>
  <c r="G45" i="20"/>
  <c r="G44" i="20"/>
  <c r="G43" i="20"/>
  <c r="G42" i="20"/>
  <c r="G41" i="20"/>
  <c r="G40" i="20"/>
  <c r="G39" i="20"/>
  <c r="G38" i="20"/>
  <c r="G37" i="20"/>
  <c r="G36" i="20"/>
  <c r="G35"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G7" i="20"/>
  <c r="G6" i="20"/>
  <c r="G5" i="20"/>
  <c r="AW16" i="20"/>
  <c r="AW15" i="20"/>
  <c r="AW14" i="20"/>
  <c r="AW13" i="20"/>
  <c r="AW12" i="20"/>
  <c r="AW10" i="20"/>
  <c r="AW9" i="20"/>
  <c r="AW8" i="20"/>
  <c r="AW7" i="20"/>
  <c r="AW6" i="20"/>
  <c r="AV16" i="20"/>
  <c r="AV15" i="20"/>
  <c r="AV14" i="20"/>
  <c r="AV13" i="20"/>
  <c r="AV12" i="20"/>
  <c r="AV10" i="20"/>
  <c r="AV9" i="20"/>
  <c r="AV8" i="20"/>
  <c r="AV7" i="20"/>
  <c r="AV6" i="20"/>
  <c r="AU16" i="20"/>
  <c r="AU15" i="20"/>
  <c r="AU14" i="20"/>
  <c r="AU13" i="20"/>
  <c r="AU12" i="20"/>
  <c r="AU10" i="20"/>
  <c r="AU9" i="20"/>
  <c r="AU8" i="20"/>
  <c r="AU7" i="20"/>
  <c r="AU6" i="20"/>
  <c r="AT16" i="20"/>
  <c r="AT15" i="20"/>
  <c r="AT14" i="20"/>
  <c r="AT13" i="20"/>
  <c r="AT12" i="20"/>
  <c r="AT10" i="20"/>
  <c r="AT9" i="20"/>
  <c r="AT8" i="20"/>
  <c r="AT7" i="20"/>
  <c r="AT6" i="20"/>
  <c r="AS16" i="20"/>
  <c r="AS15" i="20"/>
  <c r="AS14" i="20"/>
  <c r="AS13" i="20"/>
  <c r="AS12" i="20"/>
  <c r="AS10" i="20"/>
  <c r="AS9" i="20"/>
  <c r="AS8" i="20"/>
  <c r="AS7" i="20"/>
  <c r="AS6" i="20"/>
  <c r="AR16" i="20"/>
  <c r="AR15" i="20"/>
  <c r="AR14" i="20"/>
  <c r="AR13" i="20"/>
  <c r="AR12" i="20"/>
  <c r="AR10" i="20"/>
  <c r="AR9" i="20"/>
  <c r="AR8" i="20"/>
  <c r="AR7" i="20"/>
  <c r="AR6" i="20"/>
  <c r="AQ16" i="20"/>
  <c r="AQ15" i="20"/>
  <c r="AQ14" i="20"/>
  <c r="AQ13" i="20"/>
  <c r="AQ12" i="20"/>
  <c r="AQ10" i="20"/>
  <c r="AQ9" i="20"/>
  <c r="AQ8" i="20"/>
  <c r="AQ7" i="20"/>
  <c r="AQ6" i="20"/>
  <c r="AP16" i="20"/>
  <c r="AP15" i="20"/>
  <c r="AP14" i="20"/>
  <c r="AP13" i="20"/>
  <c r="AP12" i="20"/>
  <c r="AP10" i="20"/>
  <c r="AP9" i="20"/>
  <c r="AP8" i="20"/>
  <c r="AP7" i="20"/>
  <c r="AP6" i="20"/>
  <c r="AO16" i="20"/>
  <c r="AO15" i="20"/>
  <c r="AO14" i="20"/>
  <c r="AO13" i="20"/>
  <c r="AO12" i="20"/>
  <c r="AO10" i="20"/>
  <c r="AO9" i="20"/>
  <c r="AO8" i="20"/>
  <c r="AO7" i="20"/>
  <c r="AO6" i="20"/>
  <c r="AN16" i="20"/>
  <c r="AN15" i="20"/>
  <c r="AN14" i="20"/>
  <c r="AN13" i="20"/>
  <c r="AN12" i="20"/>
  <c r="AN10" i="20"/>
  <c r="AN9" i="20"/>
  <c r="AN8" i="20"/>
  <c r="AN7" i="20"/>
  <c r="AN6" i="20"/>
  <c r="AM16" i="20"/>
  <c r="AM15" i="20"/>
  <c r="AM14" i="20"/>
  <c r="AM13" i="20"/>
  <c r="AM12" i="20"/>
  <c r="AM10" i="20"/>
  <c r="AM9" i="20"/>
  <c r="AM8" i="20"/>
  <c r="AM7" i="20"/>
  <c r="AM6" i="20"/>
  <c r="AL16" i="20"/>
  <c r="AL15" i="20"/>
  <c r="AL14" i="20"/>
  <c r="AL13" i="20"/>
  <c r="AL12" i="20"/>
  <c r="AL10" i="20"/>
  <c r="AL9" i="20"/>
  <c r="AL8" i="20"/>
  <c r="AL7" i="20"/>
  <c r="AL6" i="20"/>
  <c r="AL5" i="20"/>
  <c r="W16" i="20"/>
  <c r="W15" i="20"/>
  <c r="W14" i="20"/>
  <c r="W13" i="20"/>
  <c r="W12" i="20"/>
  <c r="W11" i="20"/>
  <c r="W10" i="20"/>
  <c r="W9" i="20"/>
  <c r="W8" i="20"/>
  <c r="W7" i="20"/>
  <c r="W6" i="20"/>
  <c r="W5" i="20"/>
  <c r="BV2" i="20" l="1"/>
  <c r="BU2" i="20"/>
  <c r="BT2" i="20"/>
  <c r="BS2" i="20"/>
  <c r="BR2" i="20"/>
  <c r="BQ2" i="20"/>
  <c r="BP2" i="20"/>
  <c r="BO2" i="20"/>
  <c r="BN2" i="20"/>
  <c r="BM2" i="20"/>
  <c r="BL2" i="20"/>
  <c r="BV1" i="20"/>
  <c r="V4" i="20" s="1"/>
  <c r="BI4" i="20" s="1"/>
  <c r="AW4" i="20" s="1"/>
  <c r="BV4" i="20" s="1"/>
  <c r="BU1" i="20"/>
  <c r="U4" i="20" s="1"/>
  <c r="BH4" i="20" s="1"/>
  <c r="AV4" i="20" s="1"/>
  <c r="BU4" i="20" s="1"/>
  <c r="BT1" i="20"/>
  <c r="T4" i="20" s="1"/>
  <c r="BG4" i="20" s="1"/>
  <c r="AU4" i="20" s="1"/>
  <c r="BT4" i="20" s="1"/>
  <c r="BS1" i="20"/>
  <c r="S4" i="20" s="1"/>
  <c r="BF4" i="20" s="1"/>
  <c r="AT4" i="20" s="1"/>
  <c r="BS4" i="20" s="1"/>
  <c r="BR1" i="20"/>
  <c r="R4" i="20" s="1"/>
  <c r="BE4" i="20" s="1"/>
  <c r="AS4" i="20" s="1"/>
  <c r="BR4" i="20" s="1"/>
  <c r="BQ1" i="20"/>
  <c r="Q4" i="20" s="1"/>
  <c r="BD4" i="20" s="1"/>
  <c r="AR4" i="20" s="1"/>
  <c r="BQ4" i="20" s="1"/>
  <c r="BP1" i="20"/>
  <c r="P4" i="20" s="1"/>
  <c r="BC4" i="20" s="1"/>
  <c r="AQ4" i="20" s="1"/>
  <c r="BP4" i="20" s="1"/>
  <c r="BO1" i="20"/>
  <c r="O4" i="20" s="1"/>
  <c r="BB4" i="20" s="1"/>
  <c r="AP4" i="20" s="1"/>
  <c r="BO4" i="20" s="1"/>
  <c r="BN1" i="20"/>
  <c r="N4" i="20" s="1"/>
  <c r="BA4" i="20" s="1"/>
  <c r="AO4" i="20" s="1"/>
  <c r="BN4" i="20" s="1"/>
  <c r="BM1" i="20"/>
  <c r="M4" i="20" s="1"/>
  <c r="AZ4" i="20" s="1"/>
  <c r="AN4" i="20" s="1"/>
  <c r="BM4" i="20" s="1"/>
  <c r="BL1" i="20"/>
  <c r="L4" i="20" s="1"/>
  <c r="AY4" i="20" s="1"/>
  <c r="AM4" i="20" s="1"/>
  <c r="BL4" i="20" s="1"/>
  <c r="BK1" i="20"/>
  <c r="K4" i="20" s="1"/>
  <c r="AX4" i="20" s="1"/>
  <c r="AL4" i="20" s="1"/>
  <c r="BK4" i="20" s="1"/>
  <c r="Z4" i="20" l="1"/>
  <c r="AA4" i="20"/>
  <c r="AF4" i="20"/>
  <c r="AG4" i="20"/>
  <c r="AB4" i="20"/>
  <c r="AH4" i="20"/>
  <c r="AC4" i="20"/>
  <c r="AI4" i="20"/>
  <c r="AD4" i="20"/>
  <c r="AJ4" i="20"/>
  <c r="Y4" i="20"/>
  <c r="AE4" i="20"/>
  <c r="G14" i="9" l="1"/>
  <c r="H14" i="9" s="1"/>
  <c r="I14" i="9" s="1"/>
  <c r="G13" i="9"/>
  <c r="H13" i="9" s="1"/>
  <c r="I13" i="9" s="1"/>
  <c r="G12" i="9"/>
  <c r="G11" i="9"/>
  <c r="G10" i="9"/>
  <c r="G9" i="9"/>
  <c r="G8" i="9"/>
  <c r="G7" i="9"/>
  <c r="G6" i="9"/>
  <c r="G5" i="9"/>
  <c r="G4" i="9"/>
  <c r="G3" i="9"/>
  <c r="F3" i="9"/>
  <c r="U13" i="20" l="1"/>
  <c r="U7" i="20"/>
  <c r="U10" i="20"/>
  <c r="U9" i="20"/>
  <c r="U14" i="20"/>
  <c r="U8" i="20"/>
  <c r="U12" i="20"/>
  <c r="U6" i="20"/>
  <c r="U11" i="20"/>
  <c r="U5" i="20"/>
  <c r="U16" i="20"/>
  <c r="U15" i="20"/>
  <c r="V13" i="20"/>
  <c r="V7" i="20"/>
  <c r="V16" i="20"/>
  <c r="V15" i="20"/>
  <c r="V12" i="20"/>
  <c r="V6" i="20"/>
  <c r="V10" i="20"/>
  <c r="V9" i="20"/>
  <c r="V8" i="20"/>
  <c r="V11" i="20"/>
  <c r="V5" i="20"/>
  <c r="V14" i="20"/>
  <c r="H8" i="9"/>
  <c r="I8" i="9" s="1"/>
  <c r="H9" i="9"/>
  <c r="I9" i="9" s="1"/>
  <c r="H7" i="9"/>
  <c r="I7" i="9" s="1"/>
  <c r="G15" i="9"/>
  <c r="H3" i="9"/>
  <c r="I3" i="9" s="1"/>
  <c r="H12" i="9"/>
  <c r="I12" i="9" s="1"/>
  <c r="H11" i="9"/>
  <c r="I11" i="9" s="1"/>
  <c r="H10" i="9"/>
  <c r="I10" i="9" s="1"/>
  <c r="H6" i="9"/>
  <c r="I6" i="9" s="1"/>
  <c r="H5" i="9"/>
  <c r="I5" i="9" s="1"/>
  <c r="H4" i="9"/>
  <c r="I4" i="9" s="1"/>
  <c r="F15" i="9"/>
  <c r="B10" i="5"/>
  <c r="B7" i="5"/>
  <c r="AJ8" i="20" l="1"/>
  <c r="BI8" i="20" s="1"/>
  <c r="BV8" i="20" s="1"/>
  <c r="AI10" i="20"/>
  <c r="BH10" i="20" s="1"/>
  <c r="BU10" i="20" s="1"/>
  <c r="AJ7" i="20"/>
  <c r="BI7" i="20" s="1"/>
  <c r="BV7" i="20" s="1"/>
  <c r="AI6" i="20"/>
  <c r="BH6" i="20" s="1"/>
  <c r="BU6" i="20" s="1"/>
  <c r="AI7" i="20"/>
  <c r="BH7" i="20" s="1"/>
  <c r="BU7" i="20" s="1"/>
  <c r="AJ10" i="20"/>
  <c r="BI10" i="20" s="1"/>
  <c r="BV10" i="20" s="1"/>
  <c r="AJ13" i="20"/>
  <c r="BI13" i="20" s="1"/>
  <c r="BV13" i="20" s="1"/>
  <c r="AI12" i="20"/>
  <c r="BH12" i="20" s="1"/>
  <c r="BU12" i="20" s="1"/>
  <c r="AI13" i="20"/>
  <c r="BH13" i="20" s="1"/>
  <c r="BU13" i="20" s="1"/>
  <c r="AJ11" i="20"/>
  <c r="BI11" i="20" s="1"/>
  <c r="BV11" i="20" s="1"/>
  <c r="AI9" i="20"/>
  <c r="BH9" i="20" s="1"/>
  <c r="BU9" i="20" s="1"/>
  <c r="AI11" i="20"/>
  <c r="BH11" i="20" s="1"/>
  <c r="BU11" i="20" s="1"/>
  <c r="AJ14" i="20"/>
  <c r="BI14" i="20" s="1"/>
  <c r="BV14" i="20" s="1"/>
  <c r="AJ6" i="20"/>
  <c r="BI6" i="20" s="1"/>
  <c r="BV6" i="20" s="1"/>
  <c r="AI15" i="20"/>
  <c r="BH15" i="20" s="1"/>
  <c r="BU15" i="20" s="1"/>
  <c r="AI8" i="20"/>
  <c r="BH8" i="20" s="1"/>
  <c r="BU8" i="20" s="1"/>
  <c r="AJ15" i="20"/>
  <c r="BI15" i="20" s="1"/>
  <c r="BV15" i="20" s="1"/>
  <c r="AI5" i="20"/>
  <c r="BH5" i="20" s="1"/>
  <c r="BU5" i="20" s="1"/>
  <c r="AJ16" i="20"/>
  <c r="BI16" i="20" s="1"/>
  <c r="BV16" i="20" s="1"/>
  <c r="AJ9" i="20"/>
  <c r="BI9" i="20" s="1"/>
  <c r="BV9" i="20" s="1"/>
  <c r="AJ5" i="20"/>
  <c r="BI5" i="20" s="1"/>
  <c r="BV5" i="20" s="1"/>
  <c r="AJ12" i="20"/>
  <c r="BI12" i="20" s="1"/>
  <c r="BV12" i="20" s="1"/>
  <c r="AI16" i="20"/>
  <c r="BH16" i="20" s="1"/>
  <c r="BU16" i="20" s="1"/>
  <c r="AI14" i="20"/>
  <c r="BH14" i="20" s="1"/>
  <c r="BU14" i="20" s="1"/>
  <c r="N13" i="20"/>
  <c r="N7" i="20"/>
  <c r="N16" i="20"/>
  <c r="N15" i="20"/>
  <c r="N12" i="20"/>
  <c r="N6" i="20"/>
  <c r="N14" i="20"/>
  <c r="N11" i="20"/>
  <c r="N5" i="20"/>
  <c r="N10" i="20"/>
  <c r="N9" i="20"/>
  <c r="N8" i="20"/>
  <c r="O13" i="20"/>
  <c r="O7" i="20"/>
  <c r="O8" i="20"/>
  <c r="O12" i="20"/>
  <c r="O6" i="20"/>
  <c r="O10" i="20"/>
  <c r="O9" i="20"/>
  <c r="O11" i="20"/>
  <c r="O5" i="20"/>
  <c r="O16" i="20"/>
  <c r="O15" i="20"/>
  <c r="O14" i="20"/>
  <c r="T13" i="20"/>
  <c r="T7" i="20"/>
  <c r="T12" i="20"/>
  <c r="T6" i="20"/>
  <c r="T16" i="20"/>
  <c r="T15" i="20"/>
  <c r="T14" i="20"/>
  <c r="T11" i="20"/>
  <c r="T5" i="20"/>
  <c r="T10" i="20"/>
  <c r="T9" i="20"/>
  <c r="T8" i="20"/>
  <c r="L13" i="20"/>
  <c r="L7" i="20"/>
  <c r="L16" i="20"/>
  <c r="L8" i="20"/>
  <c r="L12" i="20"/>
  <c r="L6" i="20"/>
  <c r="L9" i="20"/>
  <c r="L11" i="20"/>
  <c r="L5" i="20"/>
  <c r="L10" i="20"/>
  <c r="L15" i="20"/>
  <c r="L14" i="20"/>
  <c r="R13" i="20"/>
  <c r="R7" i="20"/>
  <c r="R9" i="20"/>
  <c r="R8" i="20"/>
  <c r="R12" i="20"/>
  <c r="R6" i="20"/>
  <c r="R10" i="20"/>
  <c r="R15" i="20"/>
  <c r="R11" i="20"/>
  <c r="R5" i="20"/>
  <c r="R16" i="20"/>
  <c r="R14" i="20"/>
  <c r="Q13" i="20"/>
  <c r="Q7" i="20"/>
  <c r="Q16" i="20"/>
  <c r="Q15" i="20"/>
  <c r="Q12" i="20"/>
  <c r="Q6" i="20"/>
  <c r="Q14" i="20"/>
  <c r="Q11" i="20"/>
  <c r="Q5" i="20"/>
  <c r="Q10" i="20"/>
  <c r="Q9" i="20"/>
  <c r="Q8" i="20"/>
  <c r="M13" i="20"/>
  <c r="M7" i="20"/>
  <c r="M9" i="20"/>
  <c r="M14" i="20"/>
  <c r="M12" i="20"/>
  <c r="M6" i="20"/>
  <c r="M16" i="20"/>
  <c r="M15" i="20"/>
  <c r="M8" i="20"/>
  <c r="M11" i="20"/>
  <c r="M5" i="20"/>
  <c r="M10" i="20"/>
  <c r="S13" i="20"/>
  <c r="S7" i="20"/>
  <c r="S16" i="20"/>
  <c r="S15" i="20"/>
  <c r="S14" i="20"/>
  <c r="S12" i="20"/>
  <c r="S6" i="20"/>
  <c r="S10" i="20"/>
  <c r="S8" i="20"/>
  <c r="S11" i="20"/>
  <c r="S5" i="20"/>
  <c r="S9" i="20"/>
  <c r="P13" i="20"/>
  <c r="P7" i="20"/>
  <c r="P10" i="20"/>
  <c r="P9" i="20"/>
  <c r="P14" i="20"/>
  <c r="P12" i="20"/>
  <c r="P6" i="20"/>
  <c r="P16" i="20"/>
  <c r="P15" i="20"/>
  <c r="P8" i="20"/>
  <c r="P11" i="20"/>
  <c r="P5" i="20"/>
  <c r="K13" i="20"/>
  <c r="K7" i="20"/>
  <c r="K12" i="20"/>
  <c r="K10" i="20"/>
  <c r="K6" i="20"/>
  <c r="K11" i="20"/>
  <c r="K16" i="20"/>
  <c r="K15" i="20"/>
  <c r="K9" i="20"/>
  <c r="K14" i="20"/>
  <c r="K8" i="20"/>
  <c r="K5" i="20"/>
  <c r="H15" i="9"/>
  <c r="I15" i="9" s="1"/>
  <c r="C7" i="3" l="1"/>
  <c r="BK2" i="20"/>
  <c r="BU17" i="20"/>
  <c r="G17" i="3" s="1"/>
  <c r="BV17" i="20"/>
  <c r="G18" i="3" s="1"/>
  <c r="BI17" i="20"/>
  <c r="D18" i="3" s="1"/>
  <c r="BH17" i="20"/>
  <c r="D17" i="3" s="1"/>
  <c r="AD8" i="20"/>
  <c r="BC8" i="20" s="1"/>
  <c r="BP8" i="20" s="1"/>
  <c r="AG15" i="20"/>
  <c r="BF15" i="20" s="1"/>
  <c r="BS15" i="20" s="1"/>
  <c r="AE10" i="20"/>
  <c r="BD10" i="20" s="1"/>
  <c r="BQ10" i="20" s="1"/>
  <c r="AF8" i="20"/>
  <c r="BE8" i="20" s="1"/>
  <c r="BR8" i="20" s="1"/>
  <c r="AH9" i="20"/>
  <c r="BG9" i="20" s="1"/>
  <c r="BT9" i="20" s="1"/>
  <c r="AC6" i="20"/>
  <c r="BB6" i="20" s="1"/>
  <c r="BO6" i="20" s="1"/>
  <c r="AA15" i="20"/>
  <c r="AZ15" i="20" s="1"/>
  <c r="BM15" i="20" s="1"/>
  <c r="AB5" i="20"/>
  <c r="BA5" i="20" s="1"/>
  <c r="BN5" i="20" s="1"/>
  <c r="AE14" i="20"/>
  <c r="BD14" i="20" s="1"/>
  <c r="BQ14" i="20" s="1"/>
  <c r="AF13" i="20"/>
  <c r="BE13" i="20" s="1"/>
  <c r="BR13" i="20" s="1"/>
  <c r="AH11" i="20"/>
  <c r="BG11" i="20" s="1"/>
  <c r="BT11" i="20" s="1"/>
  <c r="AH7" i="20"/>
  <c r="BG7" i="20" s="1"/>
  <c r="BT7" i="20" s="1"/>
  <c r="AC11" i="20"/>
  <c r="BB11" i="20" s="1"/>
  <c r="BO11" i="20" s="1"/>
  <c r="AC7" i="20"/>
  <c r="BB7" i="20" s="1"/>
  <c r="BO7" i="20" s="1"/>
  <c r="AB11" i="20"/>
  <c r="BA11" i="20" s="1"/>
  <c r="BN11" i="20" s="1"/>
  <c r="AB7" i="20"/>
  <c r="BA7" i="20" s="1"/>
  <c r="BN7" i="20" s="1"/>
  <c r="Y14" i="20"/>
  <c r="AD9" i="20"/>
  <c r="BC9" i="20" s="1"/>
  <c r="BP9" i="20" s="1"/>
  <c r="AA11" i="20"/>
  <c r="AZ11" i="20" s="1"/>
  <c r="BM11" i="20" s="1"/>
  <c r="AE15" i="20"/>
  <c r="BD15" i="20" s="1"/>
  <c r="BQ15" i="20" s="1"/>
  <c r="Z15" i="20"/>
  <c r="AY15" i="20" s="1"/>
  <c r="BL15" i="20" s="1"/>
  <c r="AH16" i="20"/>
  <c r="BG16" i="20" s="1"/>
  <c r="BT16" i="20" s="1"/>
  <c r="AB12" i="20"/>
  <c r="BA12" i="20" s="1"/>
  <c r="BN12" i="20" s="1"/>
  <c r="Y9" i="20"/>
  <c r="AD15" i="20"/>
  <c r="BC15" i="20" s="1"/>
  <c r="BP15" i="20" s="1"/>
  <c r="AG8" i="20"/>
  <c r="BF8" i="20" s="1"/>
  <c r="BS8" i="20" s="1"/>
  <c r="AA8" i="20"/>
  <c r="AZ8" i="20" s="1"/>
  <c r="BM8" i="20" s="1"/>
  <c r="AE5" i="20"/>
  <c r="BD5" i="20" s="1"/>
  <c r="BQ5" i="20" s="1"/>
  <c r="AF11" i="20"/>
  <c r="BE11" i="20" s="1"/>
  <c r="BR11" i="20" s="1"/>
  <c r="Z10" i="20"/>
  <c r="AY10" i="20" s="1"/>
  <c r="BL10" i="20" s="1"/>
  <c r="AH10" i="20"/>
  <c r="BG10" i="20" s="1"/>
  <c r="BT10" i="20" s="1"/>
  <c r="AC16" i="20"/>
  <c r="BB16" i="20" s="1"/>
  <c r="BO16" i="20" s="1"/>
  <c r="AB10" i="20"/>
  <c r="BA10" i="20" s="1"/>
  <c r="BN10" i="20" s="1"/>
  <c r="Y7" i="20"/>
  <c r="AD7" i="20"/>
  <c r="BC7" i="20" s="1"/>
  <c r="BP7" i="20" s="1"/>
  <c r="AG7" i="20"/>
  <c r="BF7" i="20" s="1"/>
  <c r="BS7" i="20" s="1"/>
  <c r="AE11" i="20"/>
  <c r="BD11" i="20" s="1"/>
  <c r="BQ11" i="20" s="1"/>
  <c r="AF15" i="20"/>
  <c r="BE15" i="20" s="1"/>
  <c r="BR15" i="20" s="1"/>
  <c r="Z16" i="20"/>
  <c r="AY16" i="20" s="1"/>
  <c r="BL16" i="20" s="1"/>
  <c r="AH12" i="20"/>
  <c r="BG12" i="20" s="1"/>
  <c r="BT12" i="20" s="1"/>
  <c r="AC8" i="20"/>
  <c r="BB8" i="20" s="1"/>
  <c r="BO8" i="20" s="1"/>
  <c r="Y16" i="20"/>
  <c r="AD6" i="20"/>
  <c r="BC6" i="20" s="1"/>
  <c r="BP6" i="20" s="1"/>
  <c r="AG6" i="20"/>
  <c r="BF6" i="20" s="1"/>
  <c r="BS6" i="20" s="1"/>
  <c r="AA16" i="20"/>
  <c r="AZ16" i="20" s="1"/>
  <c r="BM16" i="20" s="1"/>
  <c r="AF10" i="20"/>
  <c r="BE10" i="20" s="1"/>
  <c r="BR10" i="20" s="1"/>
  <c r="Z7" i="20"/>
  <c r="AY7" i="20" s="1"/>
  <c r="BL7" i="20" s="1"/>
  <c r="Y5" i="20"/>
  <c r="Y11" i="20"/>
  <c r="AD5" i="20"/>
  <c r="BC5" i="20" s="1"/>
  <c r="BP5" i="20" s="1"/>
  <c r="AD12" i="20"/>
  <c r="BC12" i="20" s="1"/>
  <c r="BP12" i="20" s="1"/>
  <c r="AG9" i="20"/>
  <c r="BF9" i="20" s="1"/>
  <c r="BS9" i="20" s="1"/>
  <c r="AG12" i="20"/>
  <c r="BF12" i="20" s="1"/>
  <c r="BS12" i="20" s="1"/>
  <c r="AA10" i="20"/>
  <c r="AZ10" i="20" s="1"/>
  <c r="BM10" i="20" s="1"/>
  <c r="AA6" i="20"/>
  <c r="AZ6" i="20" s="1"/>
  <c r="BM6" i="20" s="1"/>
  <c r="AE8" i="20"/>
  <c r="BD8" i="20" s="1"/>
  <c r="BQ8" i="20" s="1"/>
  <c r="AE6" i="20"/>
  <c r="BD6" i="20" s="1"/>
  <c r="BQ6" i="20" s="1"/>
  <c r="AF14" i="20"/>
  <c r="BE14" i="20" s="1"/>
  <c r="BR14" i="20" s="1"/>
  <c r="AF6" i="20"/>
  <c r="BE6" i="20" s="1"/>
  <c r="BR6" i="20" s="1"/>
  <c r="Z9" i="20"/>
  <c r="AY9" i="20" s="1"/>
  <c r="BL9" i="20" s="1"/>
  <c r="Z13" i="20"/>
  <c r="AY13" i="20" s="1"/>
  <c r="BL13" i="20" s="1"/>
  <c r="AH14" i="20"/>
  <c r="BG14" i="20" s="1"/>
  <c r="BT14" i="20" s="1"/>
  <c r="AH13" i="20"/>
  <c r="BG13" i="20" s="1"/>
  <c r="BT13" i="20" s="1"/>
  <c r="AC9" i="20"/>
  <c r="BB9" i="20" s="1"/>
  <c r="BO9" i="20" s="1"/>
  <c r="AC13" i="20"/>
  <c r="BB13" i="20" s="1"/>
  <c r="BO13" i="20" s="1"/>
  <c r="AB14" i="20"/>
  <c r="BA14" i="20" s="1"/>
  <c r="BN14" i="20" s="1"/>
  <c r="AB13" i="20"/>
  <c r="BA13" i="20" s="1"/>
  <c r="BN13" i="20" s="1"/>
  <c r="Y10" i="20"/>
  <c r="AG11" i="20"/>
  <c r="BF11" i="20" s="1"/>
  <c r="BS11" i="20" s="1"/>
  <c r="AA14" i="20"/>
  <c r="AZ14" i="20" s="1"/>
  <c r="BM14" i="20" s="1"/>
  <c r="AF5" i="20"/>
  <c r="BE5" i="20" s="1"/>
  <c r="BR5" i="20" s="1"/>
  <c r="Z12" i="20"/>
  <c r="AY12" i="20" s="1"/>
  <c r="BL12" i="20" s="1"/>
  <c r="AC15" i="20"/>
  <c r="BB15" i="20" s="1"/>
  <c r="BO15" i="20" s="1"/>
  <c r="AB9" i="20"/>
  <c r="BA9" i="20" s="1"/>
  <c r="BN9" i="20" s="1"/>
  <c r="Y12" i="20"/>
  <c r="AD10" i="20"/>
  <c r="BC10" i="20" s="1"/>
  <c r="BP10" i="20" s="1"/>
  <c r="AG16" i="20"/>
  <c r="BF16" i="20" s="1"/>
  <c r="BS16" i="20" s="1"/>
  <c r="AA9" i="20"/>
  <c r="AZ9" i="20" s="1"/>
  <c r="BM9" i="20" s="1"/>
  <c r="AE16" i="20"/>
  <c r="BD16" i="20" s="1"/>
  <c r="BQ16" i="20" s="1"/>
  <c r="AF9" i="20"/>
  <c r="BE9" i="20" s="1"/>
  <c r="BR9" i="20" s="1"/>
  <c r="Z8" i="20"/>
  <c r="AY8" i="20" s="1"/>
  <c r="BL8" i="20" s="1"/>
  <c r="AH6" i="20"/>
  <c r="BG6" i="20" s="1"/>
  <c r="BT6" i="20" s="1"/>
  <c r="AC12" i="20"/>
  <c r="BB12" i="20" s="1"/>
  <c r="BO12" i="20" s="1"/>
  <c r="AB15" i="20"/>
  <c r="BA15" i="20" s="1"/>
  <c r="BN15" i="20" s="1"/>
  <c r="Y15" i="20"/>
  <c r="AD16" i="20"/>
  <c r="BC16" i="20" s="1"/>
  <c r="BP16" i="20" s="1"/>
  <c r="AG10" i="20"/>
  <c r="BF10" i="20" s="1"/>
  <c r="BS10" i="20" s="1"/>
  <c r="AA7" i="20"/>
  <c r="AZ7" i="20" s="1"/>
  <c r="BM7" i="20" s="1"/>
  <c r="AE7" i="20"/>
  <c r="BD7" i="20" s="1"/>
  <c r="BQ7" i="20" s="1"/>
  <c r="AF7" i="20"/>
  <c r="BE7" i="20" s="1"/>
  <c r="BR7" i="20" s="1"/>
  <c r="Z5" i="20"/>
  <c r="AY5" i="20" s="1"/>
  <c r="BL5" i="20" s="1"/>
  <c r="AH5" i="20"/>
  <c r="BG5" i="20" s="1"/>
  <c r="BT5" i="20" s="1"/>
  <c r="AC5" i="20"/>
  <c r="BB5" i="20" s="1"/>
  <c r="BO5" i="20" s="1"/>
  <c r="AB16" i="20"/>
  <c r="BA16" i="20" s="1"/>
  <c r="BN16" i="20" s="1"/>
  <c r="Y13" i="20"/>
  <c r="AD13" i="20"/>
  <c r="BC13" i="20" s="1"/>
  <c r="BP13" i="20" s="1"/>
  <c r="AG13" i="20"/>
  <c r="BF13" i="20" s="1"/>
  <c r="BS13" i="20" s="1"/>
  <c r="AA13" i="20"/>
  <c r="AZ13" i="20" s="1"/>
  <c r="BM13" i="20" s="1"/>
  <c r="AE13" i="20"/>
  <c r="BD13" i="20" s="1"/>
  <c r="BQ13" i="20" s="1"/>
  <c r="Z11" i="20"/>
  <c r="AY11" i="20" s="1"/>
  <c r="BL11" i="20" s="1"/>
  <c r="Y8" i="20"/>
  <c r="Y6" i="20"/>
  <c r="AD11" i="20"/>
  <c r="BC11" i="20" s="1"/>
  <c r="BP11" i="20" s="1"/>
  <c r="AD14" i="20"/>
  <c r="BC14" i="20" s="1"/>
  <c r="BP14" i="20" s="1"/>
  <c r="AG5" i="20"/>
  <c r="BF5" i="20" s="1"/>
  <c r="BS5" i="20" s="1"/>
  <c r="AG14" i="20"/>
  <c r="BF14" i="20" s="1"/>
  <c r="BS14" i="20" s="1"/>
  <c r="AA5" i="20"/>
  <c r="AZ5" i="20" s="1"/>
  <c r="BM5" i="20" s="1"/>
  <c r="AA12" i="20"/>
  <c r="AZ12" i="20" s="1"/>
  <c r="BM12" i="20" s="1"/>
  <c r="AE9" i="20"/>
  <c r="BD9" i="20" s="1"/>
  <c r="BQ9" i="20" s="1"/>
  <c r="AE12" i="20"/>
  <c r="BD12" i="20" s="1"/>
  <c r="BQ12" i="20" s="1"/>
  <c r="AF16" i="20"/>
  <c r="BE16" i="20" s="1"/>
  <c r="BR16" i="20" s="1"/>
  <c r="AF12" i="20"/>
  <c r="BE12" i="20" s="1"/>
  <c r="BR12" i="20" s="1"/>
  <c r="Z14" i="20"/>
  <c r="AY14" i="20" s="1"/>
  <c r="BL14" i="20" s="1"/>
  <c r="Z6" i="20"/>
  <c r="AY6" i="20" s="1"/>
  <c r="BL6" i="20" s="1"/>
  <c r="AH8" i="20"/>
  <c r="BG8" i="20" s="1"/>
  <c r="BT8" i="20" s="1"/>
  <c r="AH15" i="20"/>
  <c r="BG15" i="20" s="1"/>
  <c r="BT15" i="20" s="1"/>
  <c r="AC14" i="20"/>
  <c r="BB14" i="20" s="1"/>
  <c r="BO14" i="20" s="1"/>
  <c r="AC10" i="20"/>
  <c r="BB10" i="20" s="1"/>
  <c r="BO10" i="20" s="1"/>
  <c r="AB8" i="20"/>
  <c r="BA8" i="20" s="1"/>
  <c r="BN8" i="20" s="1"/>
  <c r="AB6" i="20"/>
  <c r="BA6" i="20" s="1"/>
  <c r="BN6" i="20" s="1"/>
  <c r="D21" i="16"/>
  <c r="AX8" i="20" l="1"/>
  <c r="BK8" i="20" s="1"/>
  <c r="BW8" i="20" s="1"/>
  <c r="AX12" i="20"/>
  <c r="BJ12" i="20" s="1"/>
  <c r="AX16" i="20"/>
  <c r="BK16" i="20" s="1"/>
  <c r="BW16" i="20" s="1"/>
  <c r="AX9" i="20"/>
  <c r="BK9" i="20" s="1"/>
  <c r="BW9" i="20" s="1"/>
  <c r="AX13" i="20"/>
  <c r="BK13" i="20" s="1"/>
  <c r="BW13" i="20" s="1"/>
  <c r="AX6" i="20"/>
  <c r="BJ6" i="20" s="1"/>
  <c r="AX14" i="20"/>
  <c r="BK14" i="20" s="1"/>
  <c r="BW14" i="20" s="1"/>
  <c r="AX15" i="20"/>
  <c r="BJ15" i="20" s="1"/>
  <c r="AX7" i="20"/>
  <c r="BJ7" i="20" s="1"/>
  <c r="B20" i="10"/>
  <c r="BW2" i="20"/>
  <c r="AX11" i="20"/>
  <c r="AY17" i="20"/>
  <c r="D8" i="3" s="1"/>
  <c r="AX10" i="20"/>
  <c r="AX5" i="20"/>
  <c r="BJ5" i="20" s="1"/>
  <c r="BT17" i="20"/>
  <c r="G16" i="3" s="1"/>
  <c r="BP17" i="20"/>
  <c r="G12" i="3" s="1"/>
  <c r="BN17" i="20"/>
  <c r="G10" i="3" s="1"/>
  <c r="BA17" i="20"/>
  <c r="D10" i="3" s="1"/>
  <c r="BL17" i="20"/>
  <c r="G8" i="3" s="1"/>
  <c r="BM17" i="20"/>
  <c r="G9" i="3" s="1"/>
  <c r="BR17" i="20"/>
  <c r="G14" i="3" s="1"/>
  <c r="BQ17" i="20"/>
  <c r="G13" i="3" s="1"/>
  <c r="BS17" i="20"/>
  <c r="G15" i="3" s="1"/>
  <c r="BO17" i="20"/>
  <c r="G11" i="3" s="1"/>
  <c r="BF17" i="20"/>
  <c r="D15" i="3" s="1"/>
  <c r="AZ17" i="20"/>
  <c r="D9" i="3" s="1"/>
  <c r="BD17" i="20"/>
  <c r="D13" i="3" s="1"/>
  <c r="BB17" i="20"/>
  <c r="D11" i="3" s="1"/>
  <c r="BG17" i="20"/>
  <c r="D16" i="3" s="1"/>
  <c r="BC17" i="20"/>
  <c r="D12" i="3" s="1"/>
  <c r="BE17" i="20"/>
  <c r="D14" i="3" s="1"/>
  <c r="E11" i="3" l="1"/>
  <c r="BJ8" i="20"/>
  <c r="B10" i="10" s="1"/>
  <c r="BK6" i="20"/>
  <c r="BW6" i="20" s="1"/>
  <c r="E8" i="10" s="1"/>
  <c r="BJ13" i="20"/>
  <c r="B15" i="10" s="1"/>
  <c r="BK12" i="20"/>
  <c r="BW12" i="20" s="1"/>
  <c r="E14" i="10" s="1"/>
  <c r="BJ9" i="20"/>
  <c r="B11" i="10" s="1"/>
  <c r="BJ16" i="20"/>
  <c r="B18" i="10" s="1"/>
  <c r="BJ14" i="20"/>
  <c r="B16" i="10" s="1"/>
  <c r="E15" i="10"/>
  <c r="B14" i="10"/>
  <c r="B7" i="10"/>
  <c r="E10" i="10"/>
  <c r="E16" i="10"/>
  <c r="E11" i="10"/>
  <c r="B8" i="10"/>
  <c r="B9" i="10"/>
  <c r="E18" i="10"/>
  <c r="B17" i="10"/>
  <c r="BK7" i="20"/>
  <c r="BW7" i="20" s="1"/>
  <c r="BK15" i="20"/>
  <c r="BW15" i="20" s="1"/>
  <c r="AX17" i="20"/>
  <c r="D7" i="3" s="1"/>
  <c r="BK11" i="20"/>
  <c r="BW11" i="20" s="1"/>
  <c r="BJ11" i="20"/>
  <c r="BK5" i="20"/>
  <c r="BW5" i="20" s="1"/>
  <c r="BJ10" i="20"/>
  <c r="BK10" i="20"/>
  <c r="C16" i="10" l="1"/>
  <c r="E13" i="10"/>
  <c r="B12" i="10"/>
  <c r="E17" i="10"/>
  <c r="E9" i="10"/>
  <c r="B13" i="10"/>
  <c r="E7" i="10"/>
  <c r="BW10" i="20"/>
  <c r="BK17" i="20"/>
  <c r="G7" i="3" s="1"/>
  <c r="BJ17" i="20"/>
  <c r="E12" i="10" l="1"/>
  <c r="BW17" i="20"/>
  <c r="C19" i="3" l="1"/>
  <c r="D16" i="10"/>
  <c r="D18" i="10" l="1"/>
  <c r="F13" i="3"/>
  <c r="F15" i="3"/>
  <c r="F16" i="3"/>
  <c r="F9" i="3"/>
  <c r="F10" i="3"/>
  <c r="F12" i="3"/>
  <c r="F18" i="3"/>
  <c r="F17" i="3"/>
  <c r="F11" i="3"/>
  <c r="F14" i="3"/>
  <c r="F7" i="3"/>
  <c r="C18" i="10" l="1"/>
  <c r="E8" i="3"/>
  <c r="D13" i="10"/>
  <c r="D9" i="10"/>
  <c r="E17" i="3"/>
  <c r="D7" i="10"/>
  <c r="D12" i="10"/>
  <c r="D14" i="10"/>
  <c r="E16" i="3"/>
  <c r="E15" i="3"/>
  <c r="D8" i="10"/>
  <c r="D11" i="10"/>
  <c r="E9" i="3"/>
  <c r="D15" i="10"/>
  <c r="E13" i="3"/>
  <c r="D10" i="10"/>
  <c r="D17" i="10"/>
  <c r="E12" i="3"/>
  <c r="E10" i="3"/>
  <c r="F8" i="3"/>
  <c r="E18" i="3"/>
  <c r="G19" i="3"/>
  <c r="E14" i="3"/>
  <c r="F19" i="3" l="1"/>
  <c r="C13" i="10"/>
  <c r="C7" i="10"/>
  <c r="C9" i="10"/>
  <c r="C12" i="10"/>
  <c r="C14" i="10"/>
  <c r="C17" i="10"/>
  <c r="C11" i="10"/>
  <c r="C8" i="10"/>
  <c r="E19" i="10"/>
  <c r="C15" i="10"/>
  <c r="E7" i="3"/>
  <c r="D19" i="10" l="1"/>
  <c r="D19" i="3"/>
  <c r="E19" i="3" s="1"/>
  <c r="C10" i="10" l="1"/>
  <c r="B19" i="10" l="1"/>
  <c r="C19" i="10" s="1"/>
</calcChain>
</file>

<file path=xl/sharedStrings.xml><?xml version="1.0" encoding="utf-8"?>
<sst xmlns="http://schemas.openxmlformats.org/spreadsheetml/2006/main" count="346" uniqueCount="98">
  <si>
    <t>July</t>
  </si>
  <si>
    <t>August</t>
  </si>
  <si>
    <t>September</t>
  </si>
  <si>
    <t>October</t>
  </si>
  <si>
    <t>November</t>
  </si>
  <si>
    <t>December</t>
  </si>
  <si>
    <t>January</t>
  </si>
  <si>
    <t>February</t>
  </si>
  <si>
    <t>March</t>
  </si>
  <si>
    <t>April</t>
  </si>
  <si>
    <t>May</t>
  </si>
  <si>
    <t>June</t>
  </si>
  <si>
    <t>Total</t>
  </si>
  <si>
    <t>Month</t>
  </si>
  <si>
    <t>Adult Medicaid Dental Program Effective July 1, 2021</t>
  </si>
  <si>
    <t>January 1, 2021 - December 31, 2021</t>
  </si>
  <si>
    <t>Notes:</t>
  </si>
  <si>
    <t>Name of Dental Practice</t>
  </si>
  <si>
    <t>New Patient Count</t>
  </si>
  <si>
    <t>Total Patients</t>
  </si>
  <si>
    <t>Existing Patients</t>
  </si>
  <si>
    <t>Month and Year</t>
  </si>
  <si>
    <t>New Patients</t>
  </si>
  <si>
    <t>Utilization Cost Adjustment</t>
  </si>
  <si>
    <t>Utilization Adjustment</t>
  </si>
  <si>
    <t>Count of Service</t>
  </si>
  <si>
    <t>Adjusted for new patient utilization</t>
  </si>
  <si>
    <t>Virginia Adult Dental Medicaid</t>
  </si>
  <si>
    <t>Calendar Year:</t>
  </si>
  <si>
    <t>Benefit Category</t>
  </si>
  <si>
    <t>Average count of service per patient of similar Adult Medicaid Program is utilized in the projection</t>
  </si>
  <si>
    <t>Number of services per category</t>
  </si>
  <si>
    <t>Input Required</t>
  </si>
  <si>
    <t>Utilization</t>
  </si>
  <si>
    <t>Existing Patient Count</t>
  </si>
  <si>
    <t>Diagnostic</t>
  </si>
  <si>
    <t>Imaging</t>
  </si>
  <si>
    <t>Preventive</t>
  </si>
  <si>
    <t>Minor Restorations</t>
  </si>
  <si>
    <t>Major Restorations</t>
  </si>
  <si>
    <t>Oral Surgery</t>
  </si>
  <si>
    <t>Other Perio</t>
  </si>
  <si>
    <t>Scaling and Root Planing</t>
  </si>
  <si>
    <t>General Anesthesia</t>
  </si>
  <si>
    <t>Other Anesthesia</t>
  </si>
  <si>
    <t>Yes</t>
  </si>
  <si>
    <t>Prosthodontics</t>
  </si>
  <si>
    <t>Adjunctive General</t>
  </si>
  <si>
    <t>No</t>
  </si>
  <si>
    <t>Covered Benefit Question</t>
  </si>
  <si>
    <t>D0120 - D0191, D0414 - D0999</t>
  </si>
  <si>
    <t>D0210 - D0395</t>
  </si>
  <si>
    <t>D1110 - D1999</t>
  </si>
  <si>
    <t>D2000 - D2664</t>
  </si>
  <si>
    <t>D2665 - D3999</t>
  </si>
  <si>
    <t>D7000 - D7999</t>
  </si>
  <si>
    <t>D4000 - D4340, D4356 - D4999</t>
  </si>
  <si>
    <t>D4341 - D4355</t>
  </si>
  <si>
    <t>D5000 - D6999</t>
  </si>
  <si>
    <t>D9110 - D9120, D9310 - D9999</t>
  </si>
  <si>
    <t>D9220 - D9223</t>
  </si>
  <si>
    <t>D9211 - D9219, D9230 - D9248</t>
  </si>
  <si>
    <t>Procedure Codes associated with each category</t>
  </si>
  <si>
    <t>Utilization Adjustment Factor</t>
  </si>
  <si>
    <t>month</t>
  </si>
  <si>
    <t>GroupingN</t>
  </si>
  <si>
    <t>Service Count</t>
  </si>
  <si>
    <t>Total_Paid_Gr_Month</t>
  </si>
  <si>
    <t>Paid Per service</t>
  </si>
  <si>
    <t>Patients per month</t>
  </si>
  <si>
    <t>Paid per Pt</t>
  </si>
  <si>
    <t>Membership</t>
  </si>
  <si>
    <t>Total Cost of Service</t>
  </si>
  <si>
    <t>Yes / No indicator to benefit category in order to identify onlt the Cost of Service performed in the clinic</t>
  </si>
  <si>
    <t>Average Cost per Benefit Category</t>
  </si>
  <si>
    <t>Count of Service for total patients</t>
  </si>
  <si>
    <t>Average Reimbursement per Service</t>
  </si>
  <si>
    <t>Average Reimbursement per Patient</t>
  </si>
  <si>
    <t>Total Reimbursement</t>
  </si>
  <si>
    <t>Patient Count      (New and Existing)</t>
  </si>
  <si>
    <t>Reimbursement is not adjusted for revenue received from other sources for existing patients</t>
  </si>
  <si>
    <t>Reimbursement per service</t>
  </si>
  <si>
    <t>Average reimbursement per service</t>
  </si>
  <si>
    <t>Reimbursement per patient</t>
  </si>
  <si>
    <t>Represents estimated reimbursement for providing benefits</t>
  </si>
  <si>
    <t>Reimbursement for care per patient</t>
  </si>
  <si>
    <t>Reimbursement for total patients</t>
  </si>
  <si>
    <t>Represents reimbursement for providing benefits</t>
  </si>
  <si>
    <t>Monthly Reimbursement for Care Projection</t>
  </si>
  <si>
    <t>Total Reimbursement Projection by Benefit Category</t>
  </si>
  <si>
    <t>Disclaimer:</t>
  </si>
  <si>
    <t>Reimbursement Projection</t>
  </si>
  <si>
    <t>Sample - Tooth Fairy Health Center</t>
  </si>
  <si>
    <t xml:space="preserve">Cost projection assumes covered service and fee schedule for Virginia Adult Medicaid effective July 1, 2021.  Any future change to covered services and fee schedule is not reflected in the model. This financial model is for use with programs associated with Virginia Adult Medicaid program only but may be used by other programs for case-study comparisons. This financial model is a projection and may be used as cost guidance. The reimbursement value does not account for third party liability.  CareQuest Institute for Oral Health and Virginia Health Catalyst are not responsible if actual cost does not exactly align with projection. </t>
  </si>
  <si>
    <r>
      <t xml:space="preserve">Is the benefit category performed in this clinic? </t>
    </r>
    <r>
      <rPr>
        <b/>
        <i/>
        <sz val="11"/>
        <rFont val="Segoe UI"/>
        <family val="2"/>
      </rPr>
      <t>Click on each cell and select Yes or No from the drop down arrow</t>
    </r>
  </si>
  <si>
    <r>
      <rPr>
        <b/>
        <sz val="11"/>
        <color rgb="FFFAA538"/>
        <rFont val="Calibri"/>
        <family val="2"/>
        <scheme val="minor"/>
      </rPr>
      <t xml:space="preserve">Note: </t>
    </r>
    <r>
      <rPr>
        <sz val="11"/>
        <rFont val="Calibri"/>
        <family val="2"/>
        <scheme val="minor"/>
      </rPr>
      <t>Think about how many patients you see per month and stratify them by new or existing. A new patients should be counted as new for 12 months before becoming an existing patient.</t>
    </r>
    <r>
      <rPr>
        <sz val="11"/>
        <color rgb="FFFAA538"/>
        <rFont val="Calibri"/>
        <family val="2"/>
        <scheme val="minor"/>
      </rPr>
      <t xml:space="preserve">
</t>
    </r>
  </si>
  <si>
    <r>
      <rPr>
        <b/>
        <sz val="11"/>
        <color rgb="FFFAA538"/>
        <rFont val="Calibri"/>
        <family val="2"/>
        <scheme val="minor"/>
      </rPr>
      <t>How is the reimbursement projection calculated?</t>
    </r>
    <r>
      <rPr>
        <b/>
        <sz val="11"/>
        <color theme="1"/>
        <rFont val="Calibri"/>
        <family val="2"/>
        <scheme val="minor"/>
      </rPr>
      <t xml:space="preserve">
</t>
    </r>
    <r>
      <rPr>
        <i/>
        <sz val="11"/>
        <color theme="1"/>
        <rFont val="Calibri"/>
        <family val="2"/>
        <scheme val="minor"/>
      </rPr>
      <t>The projection tool utilizes multiple factors; the average number of services provide to patients by month, type of services, reimbursement per procedure and the number of patients.  Utilization data is based on similar Adult Medicaid program.  Reimbursement is based on VA Adult Medicaid Fees. A 10% utilization factor is applied to new patients.  The factors are applied to the number of patients (New and Existing) based on input by the clinic and the type of benefits / benefit category performed in the clinic.  The result or output is the monthly Reimbursement Projection and Reimbursement by Service category. This is a projection and may be used as cost guidance.</t>
    </r>
  </si>
  <si>
    <r>
      <rPr>
        <b/>
        <sz val="11"/>
        <color rgb="FFFAA538"/>
        <rFont val="Calibri"/>
        <family val="2"/>
        <scheme val="minor"/>
      </rPr>
      <t>How is the reimbursement projection calculated?</t>
    </r>
    <r>
      <rPr>
        <sz val="11"/>
        <color theme="1"/>
        <rFont val="Calibri"/>
        <family val="2"/>
        <scheme val="minor"/>
      </rPr>
      <t xml:space="preserve">
</t>
    </r>
    <r>
      <rPr>
        <i/>
        <sz val="11"/>
        <color theme="1"/>
        <rFont val="Calibri"/>
        <family val="2"/>
        <scheme val="minor"/>
      </rPr>
      <t xml:space="preserve">
The projection tool utilizes multiple factors; the average number of services provide to patients by month, type of services, reimbursement per procedure and the number of patients.  Utilization data is based on similar Adult Medicaid program.  Reimbursement is based on VA Adult Medicaid Fees. A 10% utilization factor is applied to new patients.  The factors are applied to the number of patients (New and Existing) based on input by the clinic and the type of benefits / benefit category performed in the clinic.  The result or output is the monthly Reimbursement Projection and Reimbursement by Service category. This is a projection and may be used as cost guidance.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</si>
</sst>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409]mmmm\ d\,\ yyyy;@"/>
    <numFmt numFmtId="166" formatCode="[$-409]mmmm\-yy;@"/>
    <numFmt numFmtId="167" formatCode="0.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Segoe UI"/>
      <family val="2"/>
    </font>
    <font>
      <b/>
      <sz val="11"/>
      <color theme="1"/>
      <name val="Segoe UI"/>
      <family val="2"/>
    </font>
    <font>
      <b/>
      <sz val="14"/>
      <color theme="1"/>
      <name val="Calibri"/>
      <family val="2"/>
      <scheme val="minor"/>
    </font>
    <font>
      <sz val="12"/>
      <color theme="1"/>
      <name val="Calibri"/>
      <family val="2"/>
      <scheme val="minor"/>
    </font>
    <font>
      <b/>
      <sz val="12"/>
      <color theme="1"/>
      <name val="Calibri"/>
      <family val="2"/>
      <scheme val="minor"/>
    </font>
    <font>
      <b/>
      <sz val="26"/>
      <color theme="1"/>
      <name val="Calibri"/>
      <family val="2"/>
      <scheme val="minor"/>
    </font>
    <font>
      <b/>
      <sz val="20"/>
      <color theme="1"/>
      <name val="Calibri"/>
      <family val="2"/>
      <scheme val="minor"/>
    </font>
    <font>
      <sz val="14"/>
      <color theme="1"/>
      <name val="Calibri"/>
      <family val="2"/>
      <scheme val="minor"/>
    </font>
    <font>
      <b/>
      <sz val="18"/>
      <color theme="1"/>
      <name val="Calibri"/>
      <family val="2"/>
      <scheme val="minor"/>
    </font>
    <font>
      <sz val="18"/>
      <color theme="1"/>
      <name val="Calibri"/>
      <family val="2"/>
      <scheme val="minor"/>
    </font>
    <font>
      <sz val="20"/>
      <color theme="1"/>
      <name val="Calibri"/>
      <family val="2"/>
      <scheme val="minor"/>
    </font>
    <font>
      <b/>
      <i/>
      <sz val="11"/>
      <color theme="1"/>
      <name val="Calibri"/>
      <family val="2"/>
      <scheme val="minor"/>
    </font>
    <font>
      <b/>
      <i/>
      <sz val="11"/>
      <color theme="1"/>
      <name val="Segoe UI"/>
      <family val="2"/>
    </font>
    <font>
      <b/>
      <i/>
      <sz val="14"/>
      <color theme="1"/>
      <name val="Calibri"/>
      <family val="2"/>
      <scheme val="minor"/>
    </font>
    <font>
      <b/>
      <sz val="11"/>
      <color rgb="FFFF0000"/>
      <name val="Calibri"/>
      <family val="2"/>
      <scheme val="minor"/>
    </font>
    <font>
      <sz val="11"/>
      <color rgb="FFFF0000"/>
      <name val="Calibri"/>
      <family val="2"/>
      <scheme val="minor"/>
    </font>
    <font>
      <sz val="22"/>
      <color theme="1"/>
      <name val="Calibri"/>
      <family val="2"/>
    </font>
    <font>
      <sz val="16"/>
      <color rgb="FFED7D31"/>
      <name val="Calibri"/>
      <family val="2"/>
    </font>
    <font>
      <sz val="11"/>
      <color rgb="FFFAA538"/>
      <name val="Calibri"/>
      <family val="2"/>
      <scheme val="minor"/>
    </font>
    <font>
      <sz val="11"/>
      <name val="Calibri"/>
      <family val="2"/>
      <scheme val="minor"/>
    </font>
    <font>
      <b/>
      <i/>
      <sz val="11"/>
      <name val="Segoe UI"/>
      <family val="2"/>
    </font>
    <font>
      <i/>
      <sz val="11"/>
      <color theme="1"/>
      <name val="Calibri"/>
      <family val="2"/>
      <scheme val="minor"/>
    </font>
    <font>
      <b/>
      <sz val="11"/>
      <color rgb="FFFAA538"/>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AA538"/>
        <bgColor indexed="64"/>
      </patternFill>
    </fill>
    <fill>
      <patternFill patternType="solid">
        <fgColor theme="3"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1">
    <xf numFmtId="0" fontId="0" fillId="0" borderId="0" xfId="0"/>
    <xf numFmtId="0" fontId="0" fillId="0" borderId="0" xfId="0"/>
    <xf numFmtId="44" fontId="3" fillId="0" borderId="0" xfId="2" applyFont="1"/>
    <xf numFmtId="44" fontId="4" fillId="0" borderId="0" xfId="2" applyFont="1"/>
    <xf numFmtId="0" fontId="2" fillId="0" borderId="0" xfId="0" applyFont="1"/>
    <xf numFmtId="0" fontId="0" fillId="0" borderId="0" xfId="0" applyAlignment="1">
      <alignment horizontal="left"/>
    </xf>
    <xf numFmtId="0" fontId="5" fillId="0" borderId="0" xfId="0" applyFont="1"/>
    <xf numFmtId="0" fontId="6" fillId="0" borderId="0" xfId="0" applyFont="1" applyAlignment="1">
      <alignment horizontal="left"/>
    </xf>
    <xf numFmtId="0" fontId="2" fillId="0" borderId="0" xfId="0" applyFont="1" applyAlignment="1">
      <alignment horizontal="right"/>
    </xf>
    <xf numFmtId="0" fontId="0" fillId="0" borderId="0" xfId="0" applyAlignment="1">
      <alignment horizontal="right"/>
    </xf>
    <xf numFmtId="0" fontId="2" fillId="0" borderId="0" xfId="0" applyFont="1" applyAlignment="1">
      <alignment horizontal="center" wrapText="1"/>
    </xf>
    <xf numFmtId="0" fontId="8" fillId="0" borderId="0" xfId="0" applyFont="1"/>
    <xf numFmtId="165" fontId="9" fillId="0" borderId="0" xfId="0" applyNumberFormat="1" applyFont="1" applyAlignment="1">
      <alignment horizontal="left"/>
    </xf>
    <xf numFmtId="0" fontId="9" fillId="0" borderId="0" xfId="0" applyFont="1"/>
    <xf numFmtId="0" fontId="5" fillId="0" borderId="0" xfId="0" applyFont="1" applyFill="1"/>
    <xf numFmtId="0" fontId="5" fillId="0" borderId="0" xfId="0" applyFont="1" applyAlignment="1">
      <alignment horizontal="right"/>
    </xf>
    <xf numFmtId="165" fontId="5" fillId="0" borderId="0" xfId="0" applyNumberFormat="1" applyFont="1" applyFill="1" applyAlignment="1">
      <alignment horizontal="right"/>
    </xf>
    <xf numFmtId="0" fontId="0" fillId="0" borderId="0" xfId="0" applyBorder="1"/>
    <xf numFmtId="0" fontId="5" fillId="0" borderId="1" xfId="0" applyFont="1" applyBorder="1"/>
    <xf numFmtId="0" fontId="5" fillId="0" borderId="1" xfId="0" applyFont="1" applyFill="1" applyBorder="1"/>
    <xf numFmtId="0" fontId="7" fillId="0" borderId="1" xfId="0" applyFont="1" applyBorder="1"/>
    <xf numFmtId="0" fontId="3" fillId="0" borderId="1" xfId="0" applyFont="1" applyBorder="1"/>
    <xf numFmtId="7" fontId="3" fillId="0" borderId="0" xfId="2" applyNumberFormat="1" applyFont="1"/>
    <xf numFmtId="166" fontId="6" fillId="0" borderId="1" xfId="0" applyNumberFormat="1" applyFont="1" applyBorder="1" applyAlignment="1">
      <alignment horizontal="left"/>
    </xf>
    <xf numFmtId="0" fontId="13" fillId="0" borderId="0" xfId="0" applyFont="1"/>
    <xf numFmtId="0" fontId="0" fillId="0" borderId="0" xfId="0" applyFont="1" applyBorder="1" applyAlignment="1">
      <alignment horizontal="left" indent="1"/>
    </xf>
    <xf numFmtId="0" fontId="0" fillId="0" borderId="10" xfId="0" applyBorder="1"/>
    <xf numFmtId="0" fontId="0" fillId="0" borderId="11" xfId="0" applyBorder="1"/>
    <xf numFmtId="0" fontId="0" fillId="0" borderId="13" xfId="0" applyBorder="1"/>
    <xf numFmtId="0" fontId="0" fillId="0" borderId="3" xfId="0" applyBorder="1"/>
    <xf numFmtId="44" fontId="3" fillId="0" borderId="14" xfId="2" applyFont="1" applyBorder="1"/>
    <xf numFmtId="0" fontId="16" fillId="0" borderId="1" xfId="0" applyFont="1" applyFill="1" applyBorder="1"/>
    <xf numFmtId="0" fontId="2" fillId="0" borderId="0" xfId="0" applyFont="1" applyFill="1" applyBorder="1"/>
    <xf numFmtId="0" fontId="0" fillId="0" borderId="0" xfId="0" applyFont="1" applyFill="1" applyBorder="1"/>
    <xf numFmtId="9" fontId="2" fillId="0" borderId="0" xfId="3" applyFont="1" applyFill="1" applyBorder="1"/>
    <xf numFmtId="0" fontId="2" fillId="0" borderId="2" xfId="0" applyFont="1" applyFill="1" applyBorder="1"/>
    <xf numFmtId="0" fontId="2" fillId="0" borderId="14" xfId="0" applyFont="1" applyFill="1" applyBorder="1"/>
    <xf numFmtId="0" fontId="0" fillId="0" borderId="12" xfId="0" applyBorder="1"/>
    <xf numFmtId="0" fontId="0" fillId="0" borderId="9" xfId="0" applyFill="1" applyBorder="1"/>
    <xf numFmtId="0" fontId="0" fillId="0" borderId="10" xfId="0" applyFont="1" applyFill="1" applyBorder="1"/>
    <xf numFmtId="0" fontId="0" fillId="0" borderId="11" xfId="0" applyFill="1" applyBorder="1"/>
    <xf numFmtId="0" fontId="0" fillId="0" borderId="2" xfId="0" applyFill="1" applyBorder="1"/>
    <xf numFmtId="0" fontId="0" fillId="0" borderId="12" xfId="0" applyFill="1" applyBorder="1"/>
    <xf numFmtId="0" fontId="2" fillId="0" borderId="9" xfId="0" applyFont="1" applyBorder="1"/>
    <xf numFmtId="44" fontId="3" fillId="0" borderId="2" xfId="2" applyFont="1" applyBorder="1"/>
    <xf numFmtId="9" fontId="2" fillId="0" borderId="13" xfId="3" applyFont="1" applyFill="1" applyBorder="1"/>
    <xf numFmtId="0" fontId="2" fillId="0" borderId="12" xfId="0" applyFont="1" applyFill="1" applyBorder="1"/>
    <xf numFmtId="0" fontId="0" fillId="0" borderId="14" xfId="0" applyFill="1" applyBorder="1"/>
    <xf numFmtId="0" fontId="0" fillId="0" borderId="13" xfId="0" applyFont="1" applyFill="1" applyBorder="1"/>
    <xf numFmtId="0" fontId="0" fillId="0" borderId="3" xfId="0" applyFill="1" applyBorder="1"/>
    <xf numFmtId="44" fontId="0" fillId="0" borderId="0" xfId="0" applyNumberFormat="1"/>
    <xf numFmtId="44" fontId="3" fillId="0" borderId="1" xfId="2" applyFont="1" applyFill="1" applyBorder="1"/>
    <xf numFmtId="44" fontId="3" fillId="0" borderId="8" xfId="2" applyFont="1" applyFill="1" applyBorder="1"/>
    <xf numFmtId="3" fontId="0" fillId="0" borderId="0" xfId="0" applyNumberFormat="1"/>
    <xf numFmtId="8" fontId="0" fillId="0" borderId="0" xfId="0" applyNumberFormat="1"/>
    <xf numFmtId="8" fontId="0" fillId="0" borderId="0" xfId="0" applyNumberFormat="1" applyBorder="1"/>
    <xf numFmtId="3" fontId="0" fillId="0" borderId="0" xfId="0" applyNumberFormat="1" applyBorder="1"/>
    <xf numFmtId="167" fontId="0" fillId="0" borderId="0" xfId="0" applyNumberFormat="1" applyFont="1" applyBorder="1" applyAlignment="1">
      <alignment horizontal="left" indent="1"/>
    </xf>
    <xf numFmtId="0" fontId="0" fillId="0" borderId="9" xfId="0" applyBorder="1"/>
    <xf numFmtId="164" fontId="0" fillId="0" borderId="2" xfId="1" applyNumberFormat="1" applyFont="1" applyBorder="1"/>
    <xf numFmtId="164" fontId="0" fillId="0" borderId="0" xfId="1" applyNumberFormat="1" applyFont="1" applyBorder="1"/>
    <xf numFmtId="1" fontId="0" fillId="0" borderId="2" xfId="0" applyNumberFormat="1" applyBorder="1"/>
    <xf numFmtId="1" fontId="0" fillId="0" borderId="0" xfId="0" applyNumberFormat="1" applyBorder="1"/>
    <xf numFmtId="8" fontId="0" fillId="0" borderId="12" xfId="0" applyNumberFormat="1" applyBorder="1"/>
    <xf numFmtId="1" fontId="0" fillId="0" borderId="14" xfId="0" applyNumberFormat="1" applyBorder="1"/>
    <xf numFmtId="1" fontId="0" fillId="0" borderId="13" xfId="0" applyNumberFormat="1" applyBorder="1"/>
    <xf numFmtId="8" fontId="0" fillId="0" borderId="13" xfId="0" applyNumberFormat="1" applyBorder="1"/>
    <xf numFmtId="8" fontId="0" fillId="0" borderId="3" xfId="0" applyNumberFormat="1" applyBorder="1"/>
    <xf numFmtId="0" fontId="0" fillId="0" borderId="2" xfId="0" applyBorder="1"/>
    <xf numFmtId="0" fontId="0" fillId="0" borderId="14" xfId="0" applyBorder="1"/>
    <xf numFmtId="167" fontId="0" fillId="0" borderId="13" xfId="0" applyNumberFormat="1" applyFont="1" applyBorder="1" applyAlignment="1">
      <alignment horizontal="left" indent="1"/>
    </xf>
    <xf numFmtId="2" fontId="0" fillId="0" borderId="0" xfId="0" applyNumberFormat="1" applyBorder="1"/>
    <xf numFmtId="3" fontId="0" fillId="0" borderId="13" xfId="0" applyNumberFormat="1" applyBorder="1"/>
    <xf numFmtId="0" fontId="17" fillId="0" borderId="0" xfId="0" applyFont="1"/>
    <xf numFmtId="164" fontId="0" fillId="0" borderId="12" xfId="1" applyNumberFormat="1" applyFont="1" applyFill="1" applyBorder="1"/>
    <xf numFmtId="164" fontId="0" fillId="0" borderId="14" xfId="0" applyNumberFormat="1" applyBorder="1"/>
    <xf numFmtId="164" fontId="0" fillId="0" borderId="13" xfId="0" applyNumberFormat="1" applyBorder="1"/>
    <xf numFmtId="164" fontId="0" fillId="0" borderId="3" xfId="0" applyNumberFormat="1" applyBorder="1"/>
    <xf numFmtId="0" fontId="2" fillId="0" borderId="10" xfId="0" applyFont="1" applyBorder="1" applyAlignment="1">
      <alignment horizontal="center"/>
    </xf>
    <xf numFmtId="1" fontId="2" fillId="0" borderId="0" xfId="0" applyNumberFormat="1" applyFont="1" applyBorder="1" applyAlignment="1">
      <alignment horizontal="center"/>
    </xf>
    <xf numFmtId="164" fontId="17" fillId="0" borderId="13" xfId="1" applyNumberFormat="1" applyFont="1" applyBorder="1" applyAlignment="1">
      <alignment horizontal="center"/>
    </xf>
    <xf numFmtId="0" fontId="17" fillId="0" borderId="0" xfId="0" applyFont="1" applyBorder="1"/>
    <xf numFmtId="0" fontId="0" fillId="0" borderId="10" xfId="0" applyBorder="1" applyAlignment="1">
      <alignment horizontal="center"/>
    </xf>
    <xf numFmtId="3" fontId="0" fillId="0" borderId="13" xfId="0" applyNumberFormat="1" applyBorder="1" applyAlignment="1">
      <alignment horizontal="center"/>
    </xf>
    <xf numFmtId="0" fontId="0" fillId="0" borderId="11" xfId="0" applyBorder="1" applyAlignment="1">
      <alignment horizontal="center"/>
    </xf>
    <xf numFmtId="0" fontId="0" fillId="0" borderId="3" xfId="0" applyBorder="1" applyAlignment="1">
      <alignment horizontal="center"/>
    </xf>
    <xf numFmtId="0" fontId="2" fillId="0" borderId="10" xfId="0" applyFont="1" applyFill="1" applyBorder="1"/>
    <xf numFmtId="10" fontId="1" fillId="0" borderId="10" xfId="3" applyNumberFormat="1" applyFont="1" applyFill="1" applyBorder="1"/>
    <xf numFmtId="10" fontId="1" fillId="0" borderId="0" xfId="3" applyNumberFormat="1" applyFont="1" applyFill="1" applyBorder="1"/>
    <xf numFmtId="10" fontId="1" fillId="0" borderId="13" xfId="3" applyNumberFormat="1" applyFont="1" applyFill="1" applyBorder="1"/>
    <xf numFmtId="10" fontId="2" fillId="0" borderId="0" xfId="3" applyNumberFormat="1" applyFont="1" applyFill="1" applyBorder="1"/>
    <xf numFmtId="0" fontId="5" fillId="0" borderId="5" xfId="0" applyFont="1" applyFill="1" applyBorder="1" applyAlignment="1">
      <alignment horizontal="center"/>
    </xf>
    <xf numFmtId="0" fontId="17" fillId="0" borderId="9" xfId="0" applyFont="1" applyBorder="1"/>
    <xf numFmtId="0" fontId="0" fillId="0" borderId="0" xfId="0" applyAlignment="1"/>
    <xf numFmtId="0" fontId="19" fillId="0" borderId="0" xfId="0" applyFont="1" applyAlignment="1">
      <alignment vertical="center"/>
    </xf>
    <xf numFmtId="0" fontId="20" fillId="0" borderId="0" xfId="0" applyFont="1" applyAlignment="1">
      <alignment vertical="center"/>
    </xf>
    <xf numFmtId="0" fontId="0" fillId="2" borderId="0" xfId="0" applyFill="1"/>
    <xf numFmtId="0" fontId="5" fillId="2" borderId="0" xfId="0" applyFont="1" applyFill="1"/>
    <xf numFmtId="0" fontId="10" fillId="2" borderId="0" xfId="0" applyFont="1" applyFill="1"/>
    <xf numFmtId="0" fontId="12" fillId="2" borderId="0" xfId="0" applyFont="1" applyFill="1"/>
    <xf numFmtId="0" fontId="5" fillId="2" borderId="0" xfId="0" applyFont="1" applyFill="1" applyAlignment="1">
      <alignment horizontal="right"/>
    </xf>
    <xf numFmtId="0" fontId="11" fillId="2" borderId="0" xfId="0" applyFont="1" applyFill="1" applyAlignment="1">
      <alignment horizontal="right"/>
    </xf>
    <xf numFmtId="0" fontId="2" fillId="2" borderId="0" xfId="0" applyFont="1" applyFill="1" applyAlignment="1">
      <alignment horizontal="right"/>
    </xf>
    <xf numFmtId="0" fontId="8" fillId="2" borderId="0" xfId="0" applyFont="1" applyFill="1" applyAlignment="1">
      <alignment horizontal="left"/>
    </xf>
    <xf numFmtId="0" fontId="5" fillId="2" borderId="6" xfId="0" applyFont="1" applyFill="1" applyBorder="1" applyAlignment="1">
      <alignment horizontal="left" wrapText="1"/>
    </xf>
    <xf numFmtId="0" fontId="10" fillId="2" borderId="5" xfId="0" applyFont="1" applyFill="1" applyBorder="1"/>
    <xf numFmtId="0" fontId="5" fillId="2" borderId="1" xfId="0" applyFont="1" applyFill="1" applyBorder="1" applyAlignment="1">
      <alignment horizontal="center" wrapText="1"/>
    </xf>
    <xf numFmtId="166" fontId="0" fillId="2" borderId="2" xfId="0" applyNumberFormat="1" applyFill="1" applyBorder="1" applyAlignment="1">
      <alignment horizontal="left"/>
    </xf>
    <xf numFmtId="0" fontId="0" fillId="2" borderId="0" xfId="0" applyFill="1" applyBorder="1"/>
    <xf numFmtId="0" fontId="2" fillId="2" borderId="6" xfId="0" applyFont="1" applyFill="1" applyBorder="1"/>
    <xf numFmtId="0" fontId="2" fillId="2" borderId="7" xfId="0" applyFont="1" applyFill="1" applyBorder="1"/>
    <xf numFmtId="0" fontId="7" fillId="2" borderId="0" xfId="0" applyFont="1" applyFill="1"/>
    <xf numFmtId="0" fontId="6" fillId="2" borderId="0" xfId="0" applyFont="1" applyFill="1"/>
    <xf numFmtId="0" fontId="0" fillId="2" borderId="0" xfId="0" applyFill="1" applyAlignment="1">
      <alignment horizontal="left" indent="1"/>
    </xf>
    <xf numFmtId="0" fontId="5" fillId="2" borderId="1" xfId="0" applyFont="1" applyFill="1" applyBorder="1" applyAlignment="1">
      <alignment horizontal="left"/>
    </xf>
    <xf numFmtId="0" fontId="5" fillId="2" borderId="1" xfId="0" applyFont="1" applyFill="1" applyBorder="1" applyAlignment="1">
      <alignment horizontal="center"/>
    </xf>
    <xf numFmtId="0" fontId="0" fillId="2" borderId="2" xfId="0" applyFill="1" applyBorder="1"/>
    <xf numFmtId="0" fontId="0" fillId="2" borderId="14" xfId="0" applyFill="1" applyBorder="1"/>
    <xf numFmtId="0" fontId="2" fillId="2" borderId="6" xfId="0" applyFont="1" applyFill="1" applyBorder="1" applyAlignment="1">
      <alignment horizontal="left"/>
    </xf>
    <xf numFmtId="0" fontId="2" fillId="2" borderId="14" xfId="0" applyFont="1" applyFill="1" applyBorder="1"/>
    <xf numFmtId="0" fontId="5" fillId="3" borderId="5" xfId="0" applyFont="1" applyFill="1" applyBorder="1" applyAlignment="1">
      <alignment horizontal="center"/>
    </xf>
    <xf numFmtId="164" fontId="3" fillId="3" borderId="1" xfId="1" applyNumberFormat="1" applyFont="1" applyFill="1" applyBorder="1" applyAlignment="1">
      <alignment horizontal="center"/>
    </xf>
    <xf numFmtId="44" fontId="15" fillId="4" borderId="1" xfId="2" applyFont="1" applyFill="1" applyBorder="1" applyAlignment="1">
      <alignment horizontal="left" wrapText="1"/>
    </xf>
    <xf numFmtId="3" fontId="21" fillId="0" borderId="0" xfId="0" applyNumberFormat="1" applyFont="1" applyBorder="1" applyAlignment="1">
      <alignment vertical="center"/>
    </xf>
    <xf numFmtId="3" fontId="0" fillId="0" borderId="0" xfId="0" applyNumberFormat="1" applyBorder="1" applyAlignment="1">
      <alignment vertical="center"/>
    </xf>
    <xf numFmtId="0" fontId="2" fillId="0" borderId="0" xfId="0" applyFont="1" applyAlignment="1">
      <alignment horizontal="right" wrapText="1"/>
    </xf>
    <xf numFmtId="0" fontId="2" fillId="0" borderId="0" xfId="0" applyFont="1" applyAlignment="1">
      <alignment wrapText="1"/>
    </xf>
    <xf numFmtId="3" fontId="0" fillId="3" borderId="3" xfId="0" applyNumberFormat="1" applyFill="1" applyBorder="1" applyAlignment="1">
      <alignment horizontal="center"/>
    </xf>
    <xf numFmtId="3" fontId="0" fillId="0" borderId="3" xfId="0" applyNumberFormat="1" applyFill="1" applyBorder="1" applyAlignment="1">
      <alignment horizontal="center"/>
    </xf>
    <xf numFmtId="3" fontId="2" fillId="2" borderId="3" xfId="0" applyNumberFormat="1" applyFont="1" applyFill="1" applyBorder="1" applyAlignment="1">
      <alignment horizontal="center"/>
    </xf>
    <xf numFmtId="3" fontId="2" fillId="0" borderId="3" xfId="0" applyNumberFormat="1" applyFont="1" applyFill="1" applyBorder="1" applyAlignment="1">
      <alignment horizontal="center"/>
    </xf>
    <xf numFmtId="3" fontId="6" fillId="2" borderId="4" xfId="0" applyNumberFormat="1" applyFont="1" applyFill="1" applyBorder="1" applyAlignment="1">
      <alignment horizontal="center"/>
    </xf>
    <xf numFmtId="3" fontId="0" fillId="2" borderId="4" xfId="0" applyNumberFormat="1" applyFill="1" applyBorder="1" applyAlignment="1">
      <alignment horizontal="center"/>
    </xf>
    <xf numFmtId="3" fontId="0" fillId="2" borderId="4" xfId="2" applyNumberFormat="1" applyFont="1" applyFill="1" applyBorder="1" applyAlignment="1">
      <alignment horizontal="center"/>
    </xf>
    <xf numFmtId="3" fontId="2" fillId="2" borderId="1" xfId="1" applyNumberFormat="1" applyFont="1" applyFill="1" applyBorder="1" applyAlignment="1">
      <alignment horizontal="center"/>
    </xf>
    <xf numFmtId="3" fontId="2" fillId="2" borderId="1" xfId="0" applyNumberFormat="1" applyFont="1" applyFill="1" applyBorder="1" applyAlignment="1">
      <alignment horizontal="center"/>
    </xf>
    <xf numFmtId="3" fontId="2" fillId="2" borderId="5" xfId="2" applyNumberFormat="1" applyFont="1" applyFill="1" applyBorder="1" applyAlignment="1">
      <alignment horizontal="center"/>
    </xf>
    <xf numFmtId="3" fontId="2" fillId="2" borderId="1" xfId="2" applyNumberFormat="1" applyFont="1" applyFill="1" applyBorder="1" applyAlignment="1">
      <alignment horizontal="center"/>
    </xf>
    <xf numFmtId="3" fontId="2" fillId="2" borderId="5" xfId="0" applyNumberFormat="1" applyFont="1" applyFill="1" applyBorder="1" applyAlignment="1">
      <alignment horizontal="center"/>
    </xf>
    <xf numFmtId="3" fontId="2" fillId="2" borderId="13" xfId="1" applyNumberFormat="1" applyFont="1" applyFill="1" applyBorder="1" applyAlignment="1">
      <alignment horizontal="center"/>
    </xf>
    <xf numFmtId="3" fontId="0" fillId="2" borderId="13" xfId="0" applyNumberFormat="1" applyFill="1" applyBorder="1"/>
    <xf numFmtId="3" fontId="2" fillId="2" borderId="13" xfId="0" applyNumberFormat="1" applyFont="1" applyFill="1" applyBorder="1" applyAlignment="1">
      <alignment horizontal="center"/>
    </xf>
    <xf numFmtId="3" fontId="0" fillId="2" borderId="3" xfId="0" applyNumberFormat="1" applyFill="1" applyBorder="1"/>
    <xf numFmtId="0" fontId="7" fillId="0" borderId="0" xfId="0" applyFont="1" applyAlignment="1">
      <alignment horizontal="left"/>
    </xf>
    <xf numFmtId="0" fontId="18" fillId="0" borderId="0" xfId="0" applyFont="1" applyAlignment="1">
      <alignment horizontal="left" vertical="top" wrapText="1"/>
    </xf>
    <xf numFmtId="3" fontId="21" fillId="0" borderId="15" xfId="0" applyNumberFormat="1" applyFont="1" applyBorder="1" applyAlignment="1">
      <alignment horizontal="left" vertical="top" wrapText="1"/>
    </xf>
    <xf numFmtId="3" fontId="21" fillId="0" borderId="16" xfId="0" applyNumberFormat="1" applyFont="1" applyBorder="1" applyAlignment="1">
      <alignment horizontal="left" vertical="top" wrapText="1"/>
    </xf>
    <xf numFmtId="3" fontId="21" fillId="0" borderId="17" xfId="0" applyNumberFormat="1" applyFont="1" applyBorder="1" applyAlignment="1">
      <alignment horizontal="left" vertical="top" wrapText="1"/>
    </xf>
    <xf numFmtId="3" fontId="21" fillId="0" borderId="18" xfId="0" applyNumberFormat="1" applyFont="1" applyBorder="1" applyAlignment="1">
      <alignment horizontal="left" vertical="top" wrapText="1"/>
    </xf>
    <xf numFmtId="3" fontId="21" fillId="0" borderId="0" xfId="0" applyNumberFormat="1" applyFont="1" applyBorder="1" applyAlignment="1">
      <alignment horizontal="left" vertical="top" wrapText="1"/>
    </xf>
    <xf numFmtId="3" fontId="21" fillId="0" borderId="19" xfId="0" applyNumberFormat="1" applyFont="1" applyBorder="1" applyAlignment="1">
      <alignment horizontal="left" vertical="top" wrapText="1"/>
    </xf>
    <xf numFmtId="3" fontId="21" fillId="0" borderId="20" xfId="0" applyNumberFormat="1" applyFont="1" applyBorder="1" applyAlignment="1">
      <alignment horizontal="left" vertical="top" wrapText="1"/>
    </xf>
    <xf numFmtId="3" fontId="21" fillId="0" borderId="21" xfId="0" applyNumberFormat="1" applyFont="1" applyBorder="1" applyAlignment="1">
      <alignment horizontal="left" vertical="top" wrapText="1"/>
    </xf>
    <xf numFmtId="3" fontId="21" fillId="0" borderId="22" xfId="0" applyNumberFormat="1" applyFont="1" applyBorder="1" applyAlignment="1">
      <alignment horizontal="left" vertical="top" wrapText="1"/>
    </xf>
    <xf numFmtId="0" fontId="0" fillId="0" borderId="0" xfId="0" applyAlignment="1">
      <alignment horizontal="center"/>
    </xf>
    <xf numFmtId="165" fontId="5" fillId="3" borderId="6" xfId="0" applyNumberFormat="1" applyFont="1" applyFill="1" applyBorder="1" applyAlignment="1">
      <alignment horizontal="left"/>
    </xf>
    <xf numFmtId="165" fontId="5" fillId="3" borderId="7" xfId="0" applyNumberFormat="1" applyFont="1" applyFill="1" applyBorder="1" applyAlignment="1">
      <alignment horizontal="left"/>
    </xf>
    <xf numFmtId="165" fontId="5" fillId="3" borderId="5" xfId="0" applyNumberFormat="1" applyFont="1" applyFill="1" applyBorder="1" applyAlignment="1">
      <alignment horizontal="left"/>
    </xf>
    <xf numFmtId="0" fontId="14" fillId="3" borderId="0" xfId="0" applyFont="1" applyFill="1" applyAlignment="1">
      <alignment horizontal="center"/>
    </xf>
    <xf numFmtId="0" fontId="5" fillId="3" borderId="6" xfId="0" applyFont="1" applyFill="1" applyBorder="1" applyAlignment="1">
      <alignment horizontal="left"/>
    </xf>
    <xf numFmtId="0" fontId="5" fillId="3" borderId="7" xfId="0" applyFont="1" applyFill="1" applyBorder="1" applyAlignment="1">
      <alignment horizontal="left"/>
    </xf>
    <xf numFmtId="0" fontId="5" fillId="3" borderId="5" xfId="0" applyFont="1" applyFill="1" applyBorder="1" applyAlignment="1">
      <alignment horizontal="left"/>
    </xf>
    <xf numFmtId="0" fontId="0" fillId="0" borderId="0" xfId="0" applyAlignment="1">
      <alignment horizont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0"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AA538"/>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56987</xdr:rowOff>
    </xdr:from>
    <xdr:to>
      <xdr:col>11</xdr:col>
      <xdr:colOff>235422</xdr:colOff>
      <xdr:row>33</xdr:row>
      <xdr:rowOff>77380</xdr:rowOff>
    </xdr:to>
    <xdr:pic>
      <xdr:nvPicPr>
        <xdr:cNvPr id="2" name="Picture 1">
          <a:extLst>
            <a:ext uri="{FF2B5EF4-FFF2-40B4-BE49-F238E27FC236}">
              <a16:creationId xmlns:a16="http://schemas.microsoft.com/office/drawing/2014/main" id="{13B2550C-CE4D-4B12-AB8D-8E6D1BEBBE33}"/>
            </a:ext>
          </a:extLst>
        </xdr:cNvPr>
        <xdr:cNvPicPr>
          <a:picLocks noChangeAspect="1"/>
        </xdr:cNvPicPr>
      </xdr:nvPicPr>
      <xdr:blipFill rotWithShape="1">
        <a:blip xmlns:r="http://schemas.openxmlformats.org/officeDocument/2006/relationships" r:embed="rId1"/>
        <a:srcRect t="35027"/>
        <a:stretch/>
      </xdr:blipFill>
      <xdr:spPr>
        <a:xfrm>
          <a:off x="0" y="3492500"/>
          <a:ext cx="6951768" cy="3016290"/>
        </a:xfrm>
        <a:prstGeom prst="rect">
          <a:avLst/>
        </a:prstGeom>
      </xdr:spPr>
    </xdr:pic>
    <xdr:clientData/>
  </xdr:twoCellAnchor>
  <xdr:twoCellAnchor editAs="oneCell">
    <xdr:from>
      <xdr:col>0</xdr:col>
      <xdr:colOff>0</xdr:colOff>
      <xdr:row>33</xdr:row>
      <xdr:rowOff>65129</xdr:rowOff>
    </xdr:from>
    <xdr:to>
      <xdr:col>11</xdr:col>
      <xdr:colOff>211667</xdr:colOff>
      <xdr:row>53</xdr:row>
      <xdr:rowOff>15989</xdr:rowOff>
    </xdr:to>
    <xdr:pic>
      <xdr:nvPicPr>
        <xdr:cNvPr id="3" name="Picture 2">
          <a:extLst>
            <a:ext uri="{FF2B5EF4-FFF2-40B4-BE49-F238E27FC236}">
              <a16:creationId xmlns:a16="http://schemas.microsoft.com/office/drawing/2014/main" id="{933B0570-722F-4E5F-ACC5-DF1E2AEF42E3}"/>
            </a:ext>
          </a:extLst>
        </xdr:cNvPr>
        <xdr:cNvPicPr>
          <a:picLocks noChangeAspect="1"/>
        </xdr:cNvPicPr>
      </xdr:nvPicPr>
      <xdr:blipFill>
        <a:blip xmlns:r="http://schemas.openxmlformats.org/officeDocument/2006/relationships" r:embed="rId2"/>
        <a:stretch>
          <a:fillRect/>
        </a:stretch>
      </xdr:blipFill>
      <xdr:spPr>
        <a:xfrm>
          <a:off x="0" y="6496539"/>
          <a:ext cx="6928013" cy="3695732"/>
        </a:xfrm>
        <a:prstGeom prst="rect">
          <a:avLst/>
        </a:prstGeom>
      </xdr:spPr>
    </xdr:pic>
    <xdr:clientData/>
  </xdr:twoCellAnchor>
  <xdr:twoCellAnchor editAs="oneCell">
    <xdr:from>
      <xdr:col>0</xdr:col>
      <xdr:colOff>56987</xdr:colOff>
      <xdr:row>0</xdr:row>
      <xdr:rowOff>301218</xdr:rowOff>
    </xdr:from>
    <xdr:to>
      <xdr:col>11</xdr:col>
      <xdr:colOff>113975</xdr:colOff>
      <xdr:row>7</xdr:row>
      <xdr:rowOff>106747</xdr:rowOff>
    </xdr:to>
    <xdr:pic>
      <xdr:nvPicPr>
        <xdr:cNvPr id="4" name="Picture 3">
          <a:extLst>
            <a:ext uri="{FF2B5EF4-FFF2-40B4-BE49-F238E27FC236}">
              <a16:creationId xmlns:a16="http://schemas.microsoft.com/office/drawing/2014/main" id="{E3490E2C-F045-49E5-9028-424483BB9814}"/>
            </a:ext>
          </a:extLst>
        </xdr:cNvPr>
        <xdr:cNvPicPr>
          <a:picLocks noChangeAspect="1"/>
        </xdr:cNvPicPr>
      </xdr:nvPicPr>
      <xdr:blipFill>
        <a:blip xmlns:r="http://schemas.openxmlformats.org/officeDocument/2006/relationships" r:embed="rId3"/>
        <a:stretch>
          <a:fillRect/>
        </a:stretch>
      </xdr:blipFill>
      <xdr:spPr>
        <a:xfrm>
          <a:off x="56987" y="301218"/>
          <a:ext cx="6773334" cy="1368606"/>
        </a:xfrm>
        <a:prstGeom prst="rect">
          <a:avLst/>
        </a:prstGeom>
      </xdr:spPr>
    </xdr:pic>
    <xdr:clientData/>
  </xdr:twoCellAnchor>
  <xdr:twoCellAnchor editAs="oneCell">
    <xdr:from>
      <xdr:col>0</xdr:col>
      <xdr:colOff>0</xdr:colOff>
      <xdr:row>8</xdr:row>
      <xdr:rowOff>89552</xdr:rowOff>
    </xdr:from>
    <xdr:to>
      <xdr:col>11</xdr:col>
      <xdr:colOff>202043</xdr:colOff>
      <xdr:row>17</xdr:row>
      <xdr:rowOff>105834</xdr:rowOff>
    </xdr:to>
    <xdr:pic>
      <xdr:nvPicPr>
        <xdr:cNvPr id="5" name="Picture 4">
          <a:extLst>
            <a:ext uri="{FF2B5EF4-FFF2-40B4-BE49-F238E27FC236}">
              <a16:creationId xmlns:a16="http://schemas.microsoft.com/office/drawing/2014/main" id="{1C20FEFF-CA51-4CD6-957A-1156043659EA}"/>
            </a:ext>
          </a:extLst>
        </xdr:cNvPr>
        <xdr:cNvPicPr>
          <a:picLocks noChangeAspect="1"/>
        </xdr:cNvPicPr>
      </xdr:nvPicPr>
      <xdr:blipFill>
        <a:blip xmlns:r="http://schemas.openxmlformats.org/officeDocument/2006/relationships" r:embed="rId4"/>
        <a:stretch>
          <a:fillRect/>
        </a:stretch>
      </xdr:blipFill>
      <xdr:spPr>
        <a:xfrm>
          <a:off x="0" y="1839873"/>
          <a:ext cx="6918389" cy="1701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234208</xdr:colOff>
      <xdr:row>0</xdr:row>
      <xdr:rowOff>81716</xdr:rowOff>
    </xdr:from>
    <xdr:to>
      <xdr:col>13</xdr:col>
      <xdr:colOff>551910</xdr:colOff>
      <xdr:row>2</xdr:row>
      <xdr:rowOff>145655</xdr:rowOff>
    </xdr:to>
    <xdr:pic>
      <xdr:nvPicPr>
        <xdr:cNvPr id="3" name="Picture 2">
          <a:extLst>
            <a:ext uri="{FF2B5EF4-FFF2-40B4-BE49-F238E27FC236}">
              <a16:creationId xmlns:a16="http://schemas.microsoft.com/office/drawing/2014/main" id="{EF95F919-6473-4956-B866-8A59F9622F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744370" y="81716"/>
          <a:ext cx="1480495" cy="534004"/>
        </a:xfrm>
        <a:prstGeom prst="rect">
          <a:avLst/>
        </a:prstGeom>
      </xdr:spPr>
    </xdr:pic>
    <xdr:clientData/>
  </xdr:twoCellAnchor>
  <xdr:twoCellAnchor editAs="oneCell">
    <xdr:from>
      <xdr:col>11</xdr:col>
      <xdr:colOff>178520</xdr:colOff>
      <xdr:row>3</xdr:row>
      <xdr:rowOff>66070</xdr:rowOff>
    </xdr:from>
    <xdr:to>
      <xdr:col>13</xdr:col>
      <xdr:colOff>542932</xdr:colOff>
      <xdr:row>5</xdr:row>
      <xdr:rowOff>43008</xdr:rowOff>
    </xdr:to>
    <xdr:pic>
      <xdr:nvPicPr>
        <xdr:cNvPr id="4" name="Picture 3">
          <a:extLst>
            <a:ext uri="{FF2B5EF4-FFF2-40B4-BE49-F238E27FC236}">
              <a16:creationId xmlns:a16="http://schemas.microsoft.com/office/drawing/2014/main" id="{50F20892-A39A-432A-812C-CBFFD589F12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8682" y="771167"/>
          <a:ext cx="1527205" cy="422263"/>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270281</xdr:colOff>
      <xdr:row>0</xdr:row>
      <xdr:rowOff>85725</xdr:rowOff>
    </xdr:from>
    <xdr:to>
      <xdr:col>18</xdr:col>
      <xdr:colOff>359229</xdr:colOff>
      <xdr:row>3</xdr:row>
      <xdr:rowOff>0</xdr:rowOff>
    </xdr:to>
    <xdr:pic>
      <xdr:nvPicPr>
        <xdr:cNvPr id="2" name="Picture 1">
          <a:extLst>
            <a:ext uri="{FF2B5EF4-FFF2-40B4-BE49-F238E27FC236}">
              <a16:creationId xmlns:a16="http://schemas.microsoft.com/office/drawing/2014/main" id="{4B599FD5-6EC2-4B4B-AD3C-4D39ADCF08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85931" y="85725"/>
          <a:ext cx="1308148" cy="485775"/>
        </a:xfrm>
        <a:prstGeom prst="rect">
          <a:avLst/>
        </a:prstGeom>
      </xdr:spPr>
    </xdr:pic>
    <xdr:clientData/>
  </xdr:twoCellAnchor>
  <xdr:twoCellAnchor editAs="oneCell">
    <xdr:from>
      <xdr:col>16</xdr:col>
      <xdr:colOff>238125</xdr:colOff>
      <xdr:row>3</xdr:row>
      <xdr:rowOff>171450</xdr:rowOff>
    </xdr:from>
    <xdr:to>
      <xdr:col>18</xdr:col>
      <xdr:colOff>538145</xdr:colOff>
      <xdr:row>6</xdr:row>
      <xdr:rowOff>22995</xdr:rowOff>
    </xdr:to>
    <xdr:pic>
      <xdr:nvPicPr>
        <xdr:cNvPr id="5" name="Picture 4">
          <a:extLst>
            <a:ext uri="{FF2B5EF4-FFF2-40B4-BE49-F238E27FC236}">
              <a16:creationId xmlns:a16="http://schemas.microsoft.com/office/drawing/2014/main" id="{5F782C37-D33D-4799-AC5A-FD7133168EB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53775" y="742950"/>
          <a:ext cx="1519220" cy="42304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511034</xdr:colOff>
      <xdr:row>0</xdr:row>
      <xdr:rowOff>123825</xdr:rowOff>
    </xdr:from>
    <xdr:to>
      <xdr:col>15</xdr:col>
      <xdr:colOff>659890</xdr:colOff>
      <xdr:row>2</xdr:row>
      <xdr:rowOff>187324</xdr:rowOff>
    </xdr:to>
    <xdr:pic>
      <xdr:nvPicPr>
        <xdr:cNvPr id="2" name="Picture 1">
          <a:extLst>
            <a:ext uri="{FF2B5EF4-FFF2-40B4-BE49-F238E27FC236}">
              <a16:creationId xmlns:a16="http://schemas.microsoft.com/office/drawing/2014/main" id="{E9B2FBC0-8BED-46FC-A207-3EF5E19898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107972" y="123825"/>
          <a:ext cx="1494262" cy="563562"/>
        </a:xfrm>
        <a:prstGeom prst="rect">
          <a:avLst/>
        </a:prstGeom>
      </xdr:spPr>
    </xdr:pic>
    <xdr:clientData/>
  </xdr:twoCellAnchor>
  <xdr:twoCellAnchor editAs="oneCell">
    <xdr:from>
      <xdr:col>13</xdr:col>
      <xdr:colOff>475456</xdr:colOff>
      <xdr:row>3</xdr:row>
      <xdr:rowOff>66675</xdr:rowOff>
    </xdr:from>
    <xdr:to>
      <xdr:col>15</xdr:col>
      <xdr:colOff>644507</xdr:colOff>
      <xdr:row>4</xdr:row>
      <xdr:rowOff>257945</xdr:rowOff>
    </xdr:to>
    <xdr:pic>
      <xdr:nvPicPr>
        <xdr:cNvPr id="3" name="Picture 2">
          <a:extLst>
            <a:ext uri="{FF2B5EF4-FFF2-40B4-BE49-F238E27FC236}">
              <a16:creationId xmlns:a16="http://schemas.microsoft.com/office/drawing/2014/main" id="{0B8057C8-D3D8-4D91-9761-8A44C987065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72394" y="816769"/>
          <a:ext cx="1514457" cy="42939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240023</xdr:colOff>
      <xdr:row>0</xdr:row>
      <xdr:rowOff>127544</xdr:rowOff>
    </xdr:from>
    <xdr:to>
      <xdr:col>13</xdr:col>
      <xdr:colOff>518991</xdr:colOff>
      <xdr:row>2</xdr:row>
      <xdr:rowOff>228144</xdr:rowOff>
    </xdr:to>
    <xdr:pic>
      <xdr:nvPicPr>
        <xdr:cNvPr id="5" name="Picture 4">
          <a:extLst>
            <a:ext uri="{FF2B5EF4-FFF2-40B4-BE49-F238E27FC236}">
              <a16:creationId xmlns:a16="http://schemas.microsoft.com/office/drawing/2014/main" id="{DBD3B783-C490-40A7-BA99-E8E69A5685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36157" y="127544"/>
          <a:ext cx="1496597" cy="571940"/>
        </a:xfrm>
        <a:prstGeom prst="rect">
          <a:avLst/>
        </a:prstGeom>
      </xdr:spPr>
    </xdr:pic>
    <xdr:clientData/>
  </xdr:twoCellAnchor>
  <xdr:twoCellAnchor editAs="oneCell">
    <xdr:from>
      <xdr:col>11</xdr:col>
      <xdr:colOff>274397</xdr:colOff>
      <xdr:row>3</xdr:row>
      <xdr:rowOff>134392</xdr:rowOff>
    </xdr:from>
    <xdr:to>
      <xdr:col>13</xdr:col>
      <xdr:colOff>572346</xdr:colOff>
      <xdr:row>5</xdr:row>
      <xdr:rowOff>85361</xdr:rowOff>
    </xdr:to>
    <xdr:pic>
      <xdr:nvPicPr>
        <xdr:cNvPr id="6" name="Picture 5">
          <a:extLst>
            <a:ext uri="{FF2B5EF4-FFF2-40B4-BE49-F238E27FC236}">
              <a16:creationId xmlns:a16="http://schemas.microsoft.com/office/drawing/2014/main" id="{F92EA9A8-9E8D-4DC4-B6A2-E398C92397B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70531" y="841402"/>
          <a:ext cx="1515578" cy="432129"/>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1C25C-FACB-430C-95EC-FA1C4537C69F}">
  <dimension ref="A1:P61"/>
  <sheetViews>
    <sheetView showGridLines="0" tabSelected="1" zoomScale="117" zoomScaleNormal="36" workbookViewId="0">
      <selection activeCell="N14" sqref="N14"/>
    </sheetView>
  </sheetViews>
  <sheetFormatPr defaultRowHeight="15" x14ac:dyDescent="0.25"/>
  <cols>
    <col min="1" max="1" width="9.140625" customWidth="1"/>
  </cols>
  <sheetData>
    <row r="1" spans="1:16" ht="28.5" x14ac:dyDescent="0.25">
      <c r="A1" s="94"/>
      <c r="B1" s="93"/>
      <c r="C1" s="93"/>
      <c r="D1" s="93"/>
      <c r="E1" s="93"/>
      <c r="F1" s="93"/>
      <c r="G1" s="93"/>
      <c r="H1" s="93"/>
      <c r="I1" s="93"/>
      <c r="J1" s="93"/>
      <c r="K1" s="93"/>
      <c r="L1" s="93"/>
      <c r="M1" s="93"/>
      <c r="N1" s="93"/>
      <c r="O1" s="93"/>
      <c r="P1" s="93"/>
    </row>
    <row r="2" spans="1:16" ht="21" x14ac:dyDescent="0.25">
      <c r="A2" s="95"/>
      <c r="B2" s="93"/>
      <c r="C2" s="93"/>
      <c r="D2" s="93"/>
      <c r="E2" s="93"/>
      <c r="F2" s="93"/>
      <c r="G2" s="93"/>
      <c r="H2" s="93"/>
      <c r="I2" s="93"/>
      <c r="J2" s="93"/>
      <c r="K2" s="93"/>
      <c r="L2" s="93"/>
      <c r="M2" s="93"/>
      <c r="N2" s="93"/>
      <c r="O2" s="93"/>
      <c r="P2" s="93"/>
    </row>
    <row r="3" spans="1:16" x14ac:dyDescent="0.25">
      <c r="A3" s="93"/>
      <c r="B3" s="93"/>
      <c r="C3" s="93"/>
      <c r="D3" s="93"/>
      <c r="E3" s="93"/>
      <c r="F3" s="93"/>
      <c r="G3" s="93"/>
      <c r="H3" s="93"/>
      <c r="I3" s="93"/>
      <c r="J3" s="93"/>
      <c r="K3" s="93"/>
      <c r="L3" s="93"/>
      <c r="M3" s="93"/>
      <c r="N3" s="93"/>
      <c r="O3" s="93"/>
      <c r="P3" s="93"/>
    </row>
    <row r="54" spans="1:12" ht="15.75" x14ac:dyDescent="0.25">
      <c r="A54" s="143" t="s">
        <v>90</v>
      </c>
      <c r="B54" s="143"/>
    </row>
    <row r="55" spans="1:12" x14ac:dyDescent="0.25">
      <c r="A55" s="144" t="s">
        <v>93</v>
      </c>
      <c r="B55" s="144"/>
      <c r="C55" s="144"/>
      <c r="D55" s="144"/>
      <c r="E55" s="144"/>
      <c r="F55" s="144"/>
      <c r="G55" s="144"/>
      <c r="H55" s="144"/>
      <c r="I55" s="144"/>
      <c r="J55" s="144"/>
      <c r="K55" s="144"/>
      <c r="L55" s="144"/>
    </row>
    <row r="56" spans="1:12" x14ac:dyDescent="0.25">
      <c r="A56" s="144"/>
      <c r="B56" s="144"/>
      <c r="C56" s="144"/>
      <c r="D56" s="144"/>
      <c r="E56" s="144"/>
      <c r="F56" s="144"/>
      <c r="G56" s="144"/>
      <c r="H56" s="144"/>
      <c r="I56" s="144"/>
      <c r="J56" s="144"/>
      <c r="K56" s="144"/>
      <c r="L56" s="144"/>
    </row>
    <row r="57" spans="1:12" x14ac:dyDescent="0.25">
      <c r="A57" s="144"/>
      <c r="B57" s="144"/>
      <c r="C57" s="144"/>
      <c r="D57" s="144"/>
      <c r="E57" s="144"/>
      <c r="F57" s="144"/>
      <c r="G57" s="144"/>
      <c r="H57" s="144"/>
      <c r="I57" s="144"/>
      <c r="J57" s="144"/>
      <c r="K57" s="144"/>
      <c r="L57" s="144"/>
    </row>
    <row r="58" spans="1:12" x14ac:dyDescent="0.25">
      <c r="A58" s="144"/>
      <c r="B58" s="144"/>
      <c r="C58" s="144"/>
      <c r="D58" s="144"/>
      <c r="E58" s="144"/>
      <c r="F58" s="144"/>
      <c r="G58" s="144"/>
      <c r="H58" s="144"/>
      <c r="I58" s="144"/>
      <c r="J58" s="144"/>
      <c r="K58" s="144"/>
      <c r="L58" s="144"/>
    </row>
    <row r="59" spans="1:12" x14ac:dyDescent="0.25">
      <c r="A59" s="144"/>
      <c r="B59" s="144"/>
      <c r="C59" s="144"/>
      <c r="D59" s="144"/>
      <c r="E59" s="144"/>
      <c r="F59" s="144"/>
      <c r="G59" s="144"/>
      <c r="H59" s="144"/>
      <c r="I59" s="144"/>
      <c r="J59" s="144"/>
      <c r="K59" s="144"/>
      <c r="L59" s="144"/>
    </row>
    <row r="60" spans="1:12" x14ac:dyDescent="0.25">
      <c r="A60" s="144"/>
      <c r="B60" s="144"/>
      <c r="C60" s="144"/>
      <c r="D60" s="144"/>
      <c r="E60" s="144"/>
      <c r="F60" s="144"/>
      <c r="G60" s="144"/>
      <c r="H60" s="144"/>
      <c r="I60" s="144"/>
      <c r="J60" s="144"/>
      <c r="K60" s="144"/>
      <c r="L60" s="144"/>
    </row>
    <row r="61" spans="1:12" x14ac:dyDescent="0.25">
      <c r="A61" s="144"/>
      <c r="B61" s="144"/>
      <c r="C61" s="144"/>
      <c r="D61" s="144"/>
      <c r="E61" s="144"/>
      <c r="F61" s="144"/>
      <c r="G61" s="144"/>
      <c r="H61" s="144"/>
      <c r="I61" s="144"/>
      <c r="J61" s="144"/>
      <c r="K61" s="144"/>
      <c r="L61" s="144"/>
    </row>
  </sheetData>
  <sheetProtection sheet="1" objects="1" scenarios="1"/>
  <mergeCells count="2">
    <mergeCell ref="A54:B54"/>
    <mergeCell ref="A55:L6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3578C-165A-4EE1-A47F-D4825F9E3F7F}">
  <sheetPr>
    <tabColor rgb="FFFF0000"/>
    <pageSetUpPr fitToPage="1"/>
  </sheetPr>
  <dimension ref="A1:L51"/>
  <sheetViews>
    <sheetView showGridLines="0" topLeftCell="A7" zoomScale="70" zoomScaleNormal="70" workbookViewId="0">
      <selection activeCell="B25" sqref="B25"/>
    </sheetView>
  </sheetViews>
  <sheetFormatPr defaultColWidth="8.7109375" defaultRowHeight="15" x14ac:dyDescent="0.25"/>
  <cols>
    <col min="1" max="1" width="50.85546875" style="1" customWidth="1"/>
    <col min="2" max="2" width="45.42578125" style="1" customWidth="1"/>
    <col min="3" max="3" width="30.5703125" style="1" customWidth="1"/>
    <col min="4" max="4" width="19.28515625" style="1" customWidth="1"/>
    <col min="5" max="5" width="12.85546875" style="1" customWidth="1"/>
    <col min="6" max="6" width="12.42578125" style="1" customWidth="1"/>
    <col min="7" max="7" width="11.28515625" style="1" customWidth="1"/>
    <col min="8" max="16384" width="8.7109375" style="1"/>
  </cols>
  <sheetData>
    <row r="1" spans="1:12" ht="18.75" x14ac:dyDescent="0.3">
      <c r="A1" s="6" t="s">
        <v>14</v>
      </c>
      <c r="B1" s="15"/>
      <c r="G1" s="154"/>
      <c r="H1" s="154"/>
      <c r="I1" s="154"/>
      <c r="J1" s="154"/>
    </row>
    <row r="2" spans="1:12" ht="18.75" x14ac:dyDescent="0.3">
      <c r="A2" s="6" t="s">
        <v>91</v>
      </c>
      <c r="G2" s="154"/>
      <c r="H2" s="154"/>
      <c r="I2" s="154"/>
      <c r="J2" s="154"/>
    </row>
    <row r="3" spans="1:12" ht="18.75" x14ac:dyDescent="0.3">
      <c r="A3" s="6"/>
      <c r="G3" s="154"/>
      <c r="H3" s="154"/>
      <c r="I3" s="154"/>
      <c r="J3" s="154"/>
    </row>
    <row r="4" spans="1:12" ht="15.75" thickBot="1" x14ac:dyDescent="0.3">
      <c r="B4" s="158" t="s">
        <v>32</v>
      </c>
      <c r="C4" s="158"/>
      <c r="D4" s="158"/>
      <c r="G4" s="154"/>
      <c r="H4" s="154"/>
      <c r="I4" s="154"/>
      <c r="J4" s="154"/>
    </row>
    <row r="5" spans="1:12" ht="19.5" thickBot="1" x14ac:dyDescent="0.35">
      <c r="A5" s="18" t="s">
        <v>17</v>
      </c>
      <c r="B5" s="159" t="s">
        <v>92</v>
      </c>
      <c r="C5" s="160"/>
      <c r="D5" s="161"/>
    </row>
    <row r="6" spans="1:12" ht="21" customHeight="1" thickBot="1" x14ac:dyDescent="0.35">
      <c r="A6" s="19" t="s">
        <v>28</v>
      </c>
      <c r="B6" s="155" t="s">
        <v>15</v>
      </c>
      <c r="C6" s="156"/>
      <c r="D6" s="157"/>
    </row>
    <row r="7" spans="1:12" ht="18" customHeight="1" thickBot="1" x14ac:dyDescent="0.35">
      <c r="A7" s="14"/>
      <c r="B7" s="16"/>
    </row>
    <row r="8" spans="1:12" ht="19.5" customHeight="1" thickBot="1" x14ac:dyDescent="0.35">
      <c r="A8" s="19" t="s">
        <v>21</v>
      </c>
      <c r="B8" s="120" t="s">
        <v>18</v>
      </c>
      <c r="C8" s="120" t="s">
        <v>34</v>
      </c>
      <c r="D8" s="91" t="s">
        <v>19</v>
      </c>
      <c r="E8" s="7"/>
      <c r="F8" s="145" t="s">
        <v>95</v>
      </c>
      <c r="G8" s="146"/>
      <c r="H8" s="146"/>
      <c r="I8" s="146"/>
      <c r="J8" s="146"/>
      <c r="K8" s="147"/>
    </row>
    <row r="9" spans="1:12" ht="16.5" thickBot="1" x14ac:dyDescent="0.3">
      <c r="A9" s="23" t="s">
        <v>6</v>
      </c>
      <c r="B9" s="127">
        <v>0</v>
      </c>
      <c r="C9" s="127">
        <v>0</v>
      </c>
      <c r="D9" s="128">
        <f>(B9+C9)</f>
        <v>0</v>
      </c>
      <c r="E9" s="53"/>
      <c r="F9" s="148"/>
      <c r="G9" s="149"/>
      <c r="H9" s="149"/>
      <c r="I9" s="149"/>
      <c r="J9" s="149"/>
      <c r="K9" s="150"/>
    </row>
    <row r="10" spans="1:12" ht="16.5" customHeight="1" thickBot="1" x14ac:dyDescent="0.3">
      <c r="A10" s="23" t="s">
        <v>7</v>
      </c>
      <c r="B10" s="127">
        <v>0</v>
      </c>
      <c r="C10" s="127">
        <v>0</v>
      </c>
      <c r="D10" s="128">
        <f t="shared" ref="D10:D20" si="0">(B10+C10)</f>
        <v>0</v>
      </c>
      <c r="E10" s="53"/>
      <c r="F10" s="148"/>
      <c r="G10" s="149"/>
      <c r="H10" s="149"/>
      <c r="I10" s="149"/>
      <c r="J10" s="149"/>
      <c r="K10" s="150"/>
      <c r="L10" s="123"/>
    </row>
    <row r="11" spans="1:12" ht="16.5" thickBot="1" x14ac:dyDescent="0.3">
      <c r="A11" s="23" t="s">
        <v>8</v>
      </c>
      <c r="B11" s="127">
        <v>0</v>
      </c>
      <c r="C11" s="127">
        <v>0</v>
      </c>
      <c r="D11" s="128">
        <f t="shared" si="0"/>
        <v>0</v>
      </c>
      <c r="E11" s="53"/>
      <c r="F11" s="151"/>
      <c r="G11" s="152"/>
      <c r="H11" s="152"/>
      <c r="I11" s="152"/>
      <c r="J11" s="152"/>
      <c r="K11" s="153"/>
      <c r="L11" s="123"/>
    </row>
    <row r="12" spans="1:12" ht="16.5" thickBot="1" x14ac:dyDescent="0.3">
      <c r="A12" s="23" t="s">
        <v>9</v>
      </c>
      <c r="B12" s="127">
        <v>0</v>
      </c>
      <c r="C12" s="127">
        <v>0</v>
      </c>
      <c r="D12" s="128">
        <f t="shared" si="0"/>
        <v>0</v>
      </c>
      <c r="E12" s="53"/>
      <c r="F12" s="123"/>
      <c r="G12" s="123"/>
      <c r="H12" s="123"/>
      <c r="I12" s="123"/>
      <c r="J12" s="123"/>
      <c r="K12" s="123"/>
      <c r="L12" s="123"/>
    </row>
    <row r="13" spans="1:12" ht="16.5" thickBot="1" x14ac:dyDescent="0.3">
      <c r="A13" s="23" t="s">
        <v>10</v>
      </c>
      <c r="B13" s="127">
        <v>0</v>
      </c>
      <c r="C13" s="127">
        <v>0</v>
      </c>
      <c r="D13" s="128">
        <f t="shared" si="0"/>
        <v>0</v>
      </c>
      <c r="E13" s="53"/>
      <c r="F13" s="123"/>
      <c r="G13" s="123"/>
      <c r="H13" s="123"/>
      <c r="I13" s="123"/>
      <c r="J13" s="123"/>
      <c r="K13" s="123"/>
      <c r="L13" s="123"/>
    </row>
    <row r="14" spans="1:12" ht="16.5" thickBot="1" x14ac:dyDescent="0.3">
      <c r="A14" s="23" t="s">
        <v>11</v>
      </c>
      <c r="B14" s="127">
        <v>0</v>
      </c>
      <c r="C14" s="127">
        <v>0</v>
      </c>
      <c r="D14" s="128">
        <f t="shared" si="0"/>
        <v>0</v>
      </c>
      <c r="E14" s="53"/>
      <c r="F14" s="123"/>
      <c r="G14" s="123"/>
      <c r="H14" s="123"/>
      <c r="I14" s="123"/>
      <c r="J14" s="123"/>
      <c r="K14" s="123"/>
      <c r="L14" s="123"/>
    </row>
    <row r="15" spans="1:12" ht="16.5" thickBot="1" x14ac:dyDescent="0.3">
      <c r="A15" s="23" t="s">
        <v>0</v>
      </c>
      <c r="B15" s="127">
        <v>0</v>
      </c>
      <c r="C15" s="127">
        <v>0</v>
      </c>
      <c r="D15" s="128">
        <f t="shared" si="0"/>
        <v>0</v>
      </c>
      <c r="E15" s="53"/>
      <c r="F15" s="123"/>
      <c r="G15" s="123"/>
      <c r="H15" s="123"/>
      <c r="I15" s="123"/>
      <c r="J15" s="123"/>
      <c r="K15" s="123"/>
      <c r="L15" s="123"/>
    </row>
    <row r="16" spans="1:12" ht="16.5" thickBot="1" x14ac:dyDescent="0.3">
      <c r="A16" s="23" t="s">
        <v>1</v>
      </c>
      <c r="B16" s="127">
        <v>0</v>
      </c>
      <c r="C16" s="127">
        <v>0</v>
      </c>
      <c r="D16" s="128">
        <f>(B16+C16)</f>
        <v>0</v>
      </c>
      <c r="E16" s="53"/>
      <c r="F16" s="53"/>
      <c r="G16" s="53"/>
    </row>
    <row r="17" spans="1:7" ht="16.5" thickBot="1" x14ac:dyDescent="0.3">
      <c r="A17" s="23" t="s">
        <v>2</v>
      </c>
      <c r="B17" s="127">
        <v>0</v>
      </c>
      <c r="C17" s="127">
        <v>0</v>
      </c>
      <c r="D17" s="128">
        <f t="shared" si="0"/>
        <v>0</v>
      </c>
      <c r="E17" s="53"/>
      <c r="F17" s="53"/>
      <c r="G17" s="53"/>
    </row>
    <row r="18" spans="1:7" ht="16.5" thickBot="1" x14ac:dyDescent="0.3">
      <c r="A18" s="23" t="s">
        <v>3</v>
      </c>
      <c r="B18" s="127">
        <v>0</v>
      </c>
      <c r="C18" s="127">
        <v>0</v>
      </c>
      <c r="D18" s="128">
        <f t="shared" si="0"/>
        <v>0</v>
      </c>
      <c r="E18" s="53"/>
      <c r="F18" s="53"/>
      <c r="G18" s="53"/>
    </row>
    <row r="19" spans="1:7" ht="16.5" thickBot="1" x14ac:dyDescent="0.3">
      <c r="A19" s="23" t="s">
        <v>4</v>
      </c>
      <c r="B19" s="127">
        <v>0</v>
      </c>
      <c r="C19" s="127">
        <v>0</v>
      </c>
      <c r="D19" s="128">
        <f t="shared" si="0"/>
        <v>0</v>
      </c>
      <c r="E19" s="53"/>
      <c r="F19" s="53"/>
      <c r="G19" s="53"/>
    </row>
    <row r="20" spans="1:7" ht="16.5" thickBot="1" x14ac:dyDescent="0.3">
      <c r="A20" s="23" t="s">
        <v>5</v>
      </c>
      <c r="B20" s="127">
        <v>0</v>
      </c>
      <c r="C20" s="127">
        <v>0</v>
      </c>
      <c r="D20" s="128">
        <f t="shared" si="0"/>
        <v>0</v>
      </c>
      <c r="E20" s="53"/>
      <c r="F20" s="53"/>
      <c r="G20" s="53"/>
    </row>
    <row r="21" spans="1:7" ht="16.5" thickBot="1" x14ac:dyDescent="0.3">
      <c r="A21" s="20" t="s">
        <v>12</v>
      </c>
      <c r="B21" s="129">
        <f>SUM(B9:B20)</f>
        <v>0</v>
      </c>
      <c r="C21" s="129">
        <f>SUM(C9:C20)</f>
        <v>0</v>
      </c>
      <c r="D21" s="130">
        <f>SUM(D9:D20)</f>
        <v>0</v>
      </c>
      <c r="E21" s="53"/>
      <c r="F21" s="53"/>
    </row>
    <row r="23" spans="1:7" ht="15.75" thickBot="1" x14ac:dyDescent="0.3"/>
    <row r="24" spans="1:7" ht="71.25" customHeight="1" thickBot="1" x14ac:dyDescent="0.35">
      <c r="A24" s="31" t="s">
        <v>29</v>
      </c>
      <c r="B24" s="122" t="s">
        <v>94</v>
      </c>
      <c r="C24" s="122" t="s">
        <v>62</v>
      </c>
      <c r="D24" s="3"/>
      <c r="E24" s="3"/>
      <c r="F24" s="3"/>
      <c r="G24" s="3"/>
    </row>
    <row r="25" spans="1:7" ht="17.25" thickBot="1" x14ac:dyDescent="0.35">
      <c r="A25" s="21" t="s">
        <v>35</v>
      </c>
      <c r="B25" s="121" t="s">
        <v>45</v>
      </c>
      <c r="C25" s="51" t="s">
        <v>50</v>
      </c>
      <c r="D25" s="2"/>
      <c r="F25" s="2"/>
      <c r="G25" s="2"/>
    </row>
    <row r="26" spans="1:7" ht="17.25" thickBot="1" x14ac:dyDescent="0.35">
      <c r="A26" s="21" t="s">
        <v>36</v>
      </c>
      <c r="B26" s="121" t="s">
        <v>45</v>
      </c>
      <c r="C26" s="51" t="s">
        <v>51</v>
      </c>
      <c r="D26" s="2"/>
      <c r="F26" s="2"/>
      <c r="G26" s="2"/>
    </row>
    <row r="27" spans="1:7" ht="17.25" thickBot="1" x14ac:dyDescent="0.35">
      <c r="A27" s="21" t="s">
        <v>37</v>
      </c>
      <c r="B27" s="121" t="s">
        <v>45</v>
      </c>
      <c r="C27" s="51" t="s">
        <v>52</v>
      </c>
      <c r="D27" s="2"/>
      <c r="E27" s="2"/>
      <c r="F27" s="2"/>
      <c r="G27" s="2"/>
    </row>
    <row r="28" spans="1:7" ht="17.25" thickBot="1" x14ac:dyDescent="0.35">
      <c r="A28" s="21" t="s">
        <v>38</v>
      </c>
      <c r="B28" s="121" t="s">
        <v>45</v>
      </c>
      <c r="C28" s="51" t="s">
        <v>53</v>
      </c>
      <c r="D28" s="2"/>
      <c r="E28" s="2"/>
      <c r="F28" s="2"/>
      <c r="G28" s="2"/>
    </row>
    <row r="29" spans="1:7" ht="17.25" thickBot="1" x14ac:dyDescent="0.35">
      <c r="A29" s="21" t="s">
        <v>39</v>
      </c>
      <c r="B29" s="121" t="s">
        <v>45</v>
      </c>
      <c r="C29" s="51" t="s">
        <v>54</v>
      </c>
      <c r="D29" s="2"/>
      <c r="E29" s="2"/>
      <c r="F29" s="2"/>
      <c r="G29" s="2"/>
    </row>
    <row r="30" spans="1:7" ht="17.25" thickBot="1" x14ac:dyDescent="0.35">
      <c r="A30" s="21" t="s">
        <v>40</v>
      </c>
      <c r="B30" s="121" t="s">
        <v>45</v>
      </c>
      <c r="C30" s="51" t="s">
        <v>55</v>
      </c>
      <c r="D30" s="2"/>
      <c r="E30" s="22"/>
      <c r="F30" s="2"/>
      <c r="G30" s="2"/>
    </row>
    <row r="31" spans="1:7" ht="17.25" thickBot="1" x14ac:dyDescent="0.35">
      <c r="A31" s="21" t="s">
        <v>41</v>
      </c>
      <c r="B31" s="121" t="s">
        <v>45</v>
      </c>
      <c r="C31" s="51" t="s">
        <v>56</v>
      </c>
      <c r="D31" s="2"/>
      <c r="E31" s="2"/>
      <c r="F31" s="2"/>
      <c r="G31" s="2"/>
    </row>
    <row r="32" spans="1:7" ht="17.25" thickBot="1" x14ac:dyDescent="0.35">
      <c r="A32" s="21" t="s">
        <v>42</v>
      </c>
      <c r="B32" s="121" t="s">
        <v>45</v>
      </c>
      <c r="C32" s="51" t="s">
        <v>57</v>
      </c>
      <c r="D32" s="2"/>
      <c r="E32" s="2"/>
      <c r="F32" s="2"/>
      <c r="G32" s="2"/>
    </row>
    <row r="33" spans="1:7" ht="17.25" thickBot="1" x14ac:dyDescent="0.35">
      <c r="A33" s="21" t="s">
        <v>46</v>
      </c>
      <c r="B33" s="121" t="s">
        <v>45</v>
      </c>
      <c r="C33" s="51" t="s">
        <v>58</v>
      </c>
      <c r="D33" s="2"/>
      <c r="E33" s="2"/>
      <c r="F33" s="2"/>
      <c r="G33" s="2"/>
    </row>
    <row r="34" spans="1:7" ht="17.25" thickBot="1" x14ac:dyDescent="0.35">
      <c r="A34" s="21" t="s">
        <v>47</v>
      </c>
      <c r="B34" s="121" t="s">
        <v>45</v>
      </c>
      <c r="C34" s="51" t="s">
        <v>59</v>
      </c>
      <c r="D34" s="2"/>
      <c r="E34" s="2"/>
      <c r="F34" s="2"/>
      <c r="G34" s="2"/>
    </row>
    <row r="35" spans="1:7" ht="17.25" thickBot="1" x14ac:dyDescent="0.35">
      <c r="A35" s="21" t="s">
        <v>43</v>
      </c>
      <c r="B35" s="121" t="s">
        <v>45</v>
      </c>
      <c r="C35" s="51" t="s">
        <v>60</v>
      </c>
      <c r="D35" s="2"/>
      <c r="E35" s="2"/>
      <c r="F35" s="2"/>
      <c r="G35" s="2"/>
    </row>
    <row r="36" spans="1:7" ht="17.25" thickBot="1" x14ac:dyDescent="0.35">
      <c r="A36" s="69" t="s">
        <v>44</v>
      </c>
      <c r="B36" s="121" t="s">
        <v>45</v>
      </c>
      <c r="C36" s="52" t="s">
        <v>61</v>
      </c>
    </row>
    <row r="37" spans="1:7" ht="16.5" x14ac:dyDescent="0.3">
      <c r="B37" s="5"/>
      <c r="C37" s="2"/>
    </row>
    <row r="38" spans="1:7" x14ac:dyDescent="0.25">
      <c r="B38" s="5"/>
    </row>
    <row r="39" spans="1:7" x14ac:dyDescent="0.25">
      <c r="B39" s="5"/>
    </row>
    <row r="40" spans="1:7" x14ac:dyDescent="0.25">
      <c r="B40" s="5"/>
    </row>
    <row r="41" spans="1:7" x14ac:dyDescent="0.25">
      <c r="B41" s="5"/>
    </row>
    <row r="42" spans="1:7" x14ac:dyDescent="0.25">
      <c r="B42" s="5"/>
    </row>
    <row r="43" spans="1:7" x14ac:dyDescent="0.25">
      <c r="B43" s="5"/>
    </row>
    <row r="44" spans="1:7" x14ac:dyDescent="0.25">
      <c r="B44" s="5"/>
    </row>
    <row r="45" spans="1:7" x14ac:dyDescent="0.25">
      <c r="B45" s="5"/>
    </row>
    <row r="46" spans="1:7" x14ac:dyDescent="0.25">
      <c r="B46" s="5"/>
    </row>
    <row r="47" spans="1:7" x14ac:dyDescent="0.25">
      <c r="B47" s="5"/>
    </row>
    <row r="48" spans="1:7" x14ac:dyDescent="0.25">
      <c r="B48" s="5"/>
    </row>
    <row r="49" spans="2:2" x14ac:dyDescent="0.25">
      <c r="B49" s="5"/>
    </row>
    <row r="50" spans="2:2" x14ac:dyDescent="0.25">
      <c r="B50" s="5"/>
    </row>
    <row r="51" spans="2:2" x14ac:dyDescent="0.25">
      <c r="B51" s="5"/>
    </row>
  </sheetData>
  <mergeCells count="5">
    <mergeCell ref="F8:K11"/>
    <mergeCell ref="G1:J4"/>
    <mergeCell ref="B6:D6"/>
    <mergeCell ref="B4:D4"/>
    <mergeCell ref="B5:D5"/>
  </mergeCells>
  <pageMargins left="0.7" right="0.7" top="0.75" bottom="0.75" header="0.3" footer="0.3"/>
  <pageSetup scale="43"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6870C57-3905-4F2E-9C14-2A905A1A9964}">
          <x14:formula1>
            <xm:f>'Adjustment Factors'!$A$2:$A$3</xm:f>
          </x14:formula1>
          <xm:sqref>B25:B36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5B14-E255-497B-ACC7-EB642B3048D0}">
  <sheetPr>
    <pageSetUpPr fitToPage="1"/>
  </sheetPr>
  <dimension ref="B1:S11"/>
  <sheetViews>
    <sheetView showGridLines="0" workbookViewId="0">
      <selection activeCell="R8" sqref="R8"/>
    </sheetView>
  </sheetViews>
  <sheetFormatPr defaultRowHeight="15" x14ac:dyDescent="0.25"/>
  <cols>
    <col min="2" max="2" width="26.5703125" customWidth="1"/>
  </cols>
  <sheetData>
    <row r="1" spans="2:19" x14ac:dyDescent="0.25">
      <c r="P1" s="162"/>
      <c r="Q1" s="162"/>
      <c r="R1" s="162"/>
      <c r="S1" s="162"/>
    </row>
    <row r="2" spans="2:19" x14ac:dyDescent="0.25">
      <c r="P2" s="162"/>
      <c r="Q2" s="162"/>
      <c r="R2" s="162"/>
      <c r="S2" s="162"/>
    </row>
    <row r="3" spans="2:19" x14ac:dyDescent="0.25">
      <c r="P3" s="162"/>
      <c r="Q3" s="162"/>
      <c r="R3" s="162"/>
      <c r="S3" s="162"/>
    </row>
    <row r="4" spans="2:19" x14ac:dyDescent="0.25">
      <c r="P4" s="162"/>
      <c r="Q4" s="162"/>
      <c r="R4" s="162"/>
      <c r="S4" s="162"/>
    </row>
    <row r="7" spans="2:19" ht="33.75" x14ac:dyDescent="0.5">
      <c r="B7" s="11" t="str">
        <f>+Input!B5</f>
        <v>Sample - Tooth Fairy Health Center</v>
      </c>
      <c r="M7" s="96"/>
      <c r="N7" s="96"/>
      <c r="O7" s="96"/>
      <c r="P7" s="96"/>
      <c r="Q7" s="96"/>
      <c r="R7" s="96"/>
    </row>
    <row r="8" spans="2:19" s="1" customFormat="1" ht="33.75" x14ac:dyDescent="0.5">
      <c r="B8" s="11" t="s">
        <v>27</v>
      </c>
    </row>
    <row r="9" spans="2:19" ht="33.75" x14ac:dyDescent="0.5">
      <c r="B9" s="11" t="s">
        <v>91</v>
      </c>
    </row>
    <row r="10" spans="2:19" s="1" customFormat="1" ht="26.25" x14ac:dyDescent="0.4">
      <c r="B10" s="13" t="str">
        <f>+Input!B6</f>
        <v>January 1, 2021 - December 31, 2021</v>
      </c>
      <c r="C10" s="13"/>
      <c r="D10" s="24"/>
      <c r="E10" s="24"/>
      <c r="F10" s="24"/>
      <c r="G10" s="24"/>
      <c r="H10" s="24"/>
      <c r="I10" s="24"/>
      <c r="J10" s="24"/>
      <c r="K10" s="24"/>
    </row>
    <row r="11" spans="2:19" ht="26.25" x14ac:dyDescent="0.4">
      <c r="B11" s="12"/>
    </row>
  </sheetData>
  <mergeCells count="1">
    <mergeCell ref="P1:S4"/>
  </mergeCells>
  <pageMargins left="0.7" right="0.7" top="0.75" bottom="0.75" header="0.3" footer="0.3"/>
  <pageSetup scale="4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5691D-1834-4028-9E10-DA37D0BD3BC1}">
  <sheetPr>
    <pageSetUpPr fitToPage="1"/>
  </sheetPr>
  <dimension ref="A1:Q39"/>
  <sheetViews>
    <sheetView showGridLines="0" zoomScale="80" zoomScaleNormal="80" workbookViewId="0">
      <selection activeCell="F11" sqref="F11"/>
    </sheetView>
  </sheetViews>
  <sheetFormatPr defaultRowHeight="15" x14ac:dyDescent="0.25"/>
  <cols>
    <col min="1" max="1" width="27.5703125" customWidth="1"/>
    <col min="2" max="2" width="2.5703125" style="1" customWidth="1"/>
    <col min="3" max="3" width="24.5703125" style="1" customWidth="1"/>
    <col min="4" max="4" width="25" customWidth="1"/>
    <col min="5" max="5" width="25.28515625" customWidth="1"/>
    <col min="6" max="6" width="21.42578125" style="1" customWidth="1"/>
    <col min="7" max="7" width="22.140625" customWidth="1"/>
    <col min="13" max="13" width="9.85546875" bestFit="1" customWidth="1"/>
    <col min="14" max="14" width="9.85546875" customWidth="1"/>
    <col min="15" max="15" width="10.42578125" customWidth="1"/>
    <col min="16" max="16" width="11.42578125" customWidth="1"/>
    <col min="17" max="17" width="12.140625" customWidth="1"/>
  </cols>
  <sheetData>
    <row r="1" spans="1:17" ht="20.100000000000001" customHeight="1" x14ac:dyDescent="0.35">
      <c r="A1" s="97" t="str">
        <f>+Input!B5</f>
        <v>Sample - Tooth Fairy Health Center</v>
      </c>
      <c r="B1" s="97"/>
      <c r="C1" s="98"/>
      <c r="D1" s="98"/>
      <c r="E1" s="99"/>
      <c r="F1" s="99"/>
      <c r="G1" s="96"/>
    </row>
    <row r="2" spans="1:17" s="1" customFormat="1" ht="20.100000000000001" customHeight="1" x14ac:dyDescent="0.35">
      <c r="A2" s="97" t="s">
        <v>27</v>
      </c>
      <c r="B2" s="97"/>
      <c r="C2" s="98"/>
      <c r="D2" s="98"/>
      <c r="E2" s="99"/>
      <c r="F2" s="99"/>
      <c r="G2" s="96"/>
    </row>
    <row r="3" spans="1:17" s="1" customFormat="1" ht="20.100000000000001" customHeight="1" x14ac:dyDescent="0.35">
      <c r="A3" s="97" t="s">
        <v>88</v>
      </c>
      <c r="B3" s="97"/>
      <c r="C3" s="98"/>
      <c r="D3" s="98"/>
      <c r="E3" s="99"/>
      <c r="F3" s="99"/>
      <c r="G3" s="96"/>
    </row>
    <row r="4" spans="1:17" s="1" customFormat="1" ht="18.95" customHeight="1" x14ac:dyDescent="0.35">
      <c r="A4" s="97" t="str">
        <f>+Input!B6</f>
        <v>January 1, 2021 - December 31, 2021</v>
      </c>
      <c r="B4" s="97"/>
      <c r="C4" s="96"/>
      <c r="D4" s="100"/>
      <c r="E4" s="101"/>
      <c r="F4" s="101"/>
      <c r="G4" s="102"/>
      <c r="H4" s="8"/>
      <c r="I4" s="8"/>
      <c r="J4" s="8"/>
      <c r="K4" s="8"/>
      <c r="L4" s="8"/>
      <c r="M4" s="8"/>
      <c r="N4" s="8"/>
      <c r="O4" s="8"/>
      <c r="P4" s="8"/>
      <c r="Q4" s="10"/>
    </row>
    <row r="5" spans="1:17" s="1" customFormat="1" ht="21" customHeight="1" thickBot="1" x14ac:dyDescent="0.55000000000000004">
      <c r="A5" s="103"/>
      <c r="B5" s="97"/>
      <c r="C5" s="96"/>
      <c r="D5" s="102"/>
      <c r="E5" s="102"/>
      <c r="F5" s="102"/>
      <c r="G5" s="102"/>
      <c r="H5" s="8"/>
      <c r="I5" s="126"/>
      <c r="J5" s="126"/>
      <c r="K5" s="126"/>
      <c r="L5" s="126"/>
      <c r="M5" s="125"/>
      <c r="N5" s="8"/>
      <c r="O5" s="8"/>
      <c r="P5" s="8"/>
      <c r="Q5" s="10"/>
    </row>
    <row r="6" spans="1:17" ht="63" customHeight="1" thickBot="1" x14ac:dyDescent="0.35">
      <c r="A6" s="104" t="s">
        <v>13</v>
      </c>
      <c r="B6" s="105"/>
      <c r="C6" s="106" t="s">
        <v>79</v>
      </c>
      <c r="D6" s="106" t="s">
        <v>25</v>
      </c>
      <c r="E6" s="106" t="s">
        <v>76</v>
      </c>
      <c r="F6" s="106" t="s">
        <v>77</v>
      </c>
      <c r="G6" s="106" t="s">
        <v>78</v>
      </c>
      <c r="H6" s="9"/>
      <c r="I6" s="163" t="s">
        <v>96</v>
      </c>
      <c r="J6" s="164"/>
      <c r="K6" s="164"/>
      <c r="L6" s="164"/>
      <c r="M6" s="165"/>
      <c r="N6" s="9"/>
      <c r="O6" s="9"/>
      <c r="P6" s="9"/>
      <c r="Q6" s="8"/>
    </row>
    <row r="7" spans="1:17" ht="15.75" x14ac:dyDescent="0.25">
      <c r="A7" s="107" t="str">
        <f>+Input!A9</f>
        <v>January</v>
      </c>
      <c r="B7" s="108"/>
      <c r="C7" s="131">
        <f>+Input!D9</f>
        <v>0</v>
      </c>
      <c r="D7" s="132">
        <f>+'Cost Calculation Detail'!AX17</f>
        <v>0</v>
      </c>
      <c r="E7" s="133">
        <f>IFERROR(G7/D7,0)</f>
        <v>0</v>
      </c>
      <c r="F7" s="133">
        <f>IFERROR(G7/C7,0)</f>
        <v>0</v>
      </c>
      <c r="G7" s="132">
        <f>+'Cost Calculation Detail'!BK17</f>
        <v>0</v>
      </c>
      <c r="I7" s="166"/>
      <c r="J7" s="167"/>
      <c r="K7" s="167"/>
      <c r="L7" s="167"/>
      <c r="M7" s="168"/>
      <c r="N7" s="1"/>
    </row>
    <row r="8" spans="1:17" ht="15.75" customHeight="1" x14ac:dyDescent="0.25">
      <c r="A8" s="107" t="str">
        <f>+Input!A10</f>
        <v>February</v>
      </c>
      <c r="B8" s="108"/>
      <c r="C8" s="131">
        <f>+Input!D10</f>
        <v>0</v>
      </c>
      <c r="D8" s="132">
        <f>+'Cost Calculation Detail'!AY17</f>
        <v>0</v>
      </c>
      <c r="E8" s="133">
        <f>IFERROR(G8/D8,0)</f>
        <v>0</v>
      </c>
      <c r="F8" s="133">
        <f>IFERROR(G8/C8,0)</f>
        <v>0</v>
      </c>
      <c r="G8" s="132">
        <f>+'Cost Calculation Detail'!BL17</f>
        <v>0</v>
      </c>
      <c r="I8" s="166"/>
      <c r="J8" s="167"/>
      <c r="K8" s="167"/>
      <c r="L8" s="167"/>
      <c r="M8" s="168"/>
      <c r="N8" s="1"/>
    </row>
    <row r="9" spans="1:17" ht="15.75" customHeight="1" x14ac:dyDescent="0.25">
      <c r="A9" s="107" t="str">
        <f>+Input!A11</f>
        <v>March</v>
      </c>
      <c r="B9" s="108"/>
      <c r="C9" s="131">
        <f>+Input!D11</f>
        <v>0</v>
      </c>
      <c r="D9" s="132">
        <f>+'Cost Calculation Detail'!AZ17</f>
        <v>0</v>
      </c>
      <c r="E9" s="133">
        <f t="shared" ref="E9:E18" si="0">IFERROR(G9/D9,0)</f>
        <v>0</v>
      </c>
      <c r="F9" s="133">
        <f t="shared" ref="F9:F18" si="1">IFERROR(G9/C9,0)</f>
        <v>0</v>
      </c>
      <c r="G9" s="132">
        <f>+'Cost Calculation Detail'!BM17</f>
        <v>0</v>
      </c>
      <c r="I9" s="166"/>
      <c r="J9" s="167"/>
      <c r="K9" s="167"/>
      <c r="L9" s="167"/>
      <c r="M9" s="168"/>
      <c r="N9" s="1"/>
    </row>
    <row r="10" spans="1:17" ht="15.75" x14ac:dyDescent="0.25">
      <c r="A10" s="107" t="str">
        <f>+Input!A12</f>
        <v>April</v>
      </c>
      <c r="B10" s="108"/>
      <c r="C10" s="131">
        <f>+Input!D12</f>
        <v>0</v>
      </c>
      <c r="D10" s="132">
        <f>+'Cost Calculation Detail'!BA17</f>
        <v>0</v>
      </c>
      <c r="E10" s="133">
        <f t="shared" si="0"/>
        <v>0</v>
      </c>
      <c r="F10" s="133">
        <f t="shared" si="1"/>
        <v>0</v>
      </c>
      <c r="G10" s="132">
        <f>+'Cost Calculation Detail'!BN17</f>
        <v>0</v>
      </c>
      <c r="I10" s="166"/>
      <c r="J10" s="167"/>
      <c r="K10" s="167"/>
      <c r="L10" s="167"/>
      <c r="M10" s="168"/>
      <c r="N10" s="124"/>
      <c r="O10" s="124"/>
    </row>
    <row r="11" spans="1:17" ht="15.75" x14ac:dyDescent="0.25">
      <c r="A11" s="107" t="str">
        <f>+Input!A13</f>
        <v>May</v>
      </c>
      <c r="B11" s="108"/>
      <c r="C11" s="131">
        <f>+Input!D13</f>
        <v>0</v>
      </c>
      <c r="D11" s="132">
        <f>+'Cost Calculation Detail'!BB17</f>
        <v>0</v>
      </c>
      <c r="E11" s="133">
        <f>IFERROR(G11/D11,0)</f>
        <v>0</v>
      </c>
      <c r="F11" s="133">
        <f t="shared" si="1"/>
        <v>0</v>
      </c>
      <c r="G11" s="132">
        <f>+'Cost Calculation Detail'!BO17</f>
        <v>0</v>
      </c>
      <c r="I11" s="166"/>
      <c r="J11" s="167"/>
      <c r="K11" s="167"/>
      <c r="L11" s="167"/>
      <c r="M11" s="168"/>
      <c r="N11" s="124"/>
      <c r="O11" s="124"/>
    </row>
    <row r="12" spans="1:17" ht="15.75" x14ac:dyDescent="0.25">
      <c r="A12" s="107" t="str">
        <f>+Input!A14</f>
        <v>June</v>
      </c>
      <c r="B12" s="108"/>
      <c r="C12" s="131">
        <f>+Input!D14</f>
        <v>0</v>
      </c>
      <c r="D12" s="132">
        <f>+'Cost Calculation Detail'!BC17</f>
        <v>0</v>
      </c>
      <c r="E12" s="133">
        <f t="shared" si="0"/>
        <v>0</v>
      </c>
      <c r="F12" s="133">
        <f t="shared" si="1"/>
        <v>0</v>
      </c>
      <c r="G12" s="132">
        <f>+'Cost Calculation Detail'!BP17</f>
        <v>0</v>
      </c>
      <c r="I12" s="166"/>
      <c r="J12" s="167"/>
      <c r="K12" s="167"/>
      <c r="L12" s="167"/>
      <c r="M12" s="168"/>
      <c r="N12" s="124"/>
      <c r="O12" s="124"/>
    </row>
    <row r="13" spans="1:17" ht="15.75" x14ac:dyDescent="0.25">
      <c r="A13" s="107" t="str">
        <f>+Input!A15</f>
        <v>July</v>
      </c>
      <c r="B13" s="108"/>
      <c r="C13" s="131">
        <f>+Input!D15</f>
        <v>0</v>
      </c>
      <c r="D13" s="132">
        <f>+'Cost Calculation Detail'!BD17</f>
        <v>0</v>
      </c>
      <c r="E13" s="133">
        <f t="shared" si="0"/>
        <v>0</v>
      </c>
      <c r="F13" s="133">
        <f t="shared" si="1"/>
        <v>0</v>
      </c>
      <c r="G13" s="132">
        <f>+'Cost Calculation Detail'!BQ17</f>
        <v>0</v>
      </c>
      <c r="I13" s="166"/>
      <c r="J13" s="167"/>
      <c r="K13" s="167"/>
      <c r="L13" s="167"/>
      <c r="M13" s="168"/>
      <c r="N13" s="124"/>
      <c r="O13" s="124"/>
    </row>
    <row r="14" spans="1:17" ht="15.75" x14ac:dyDescent="0.25">
      <c r="A14" s="107" t="str">
        <f>+Input!A16</f>
        <v>August</v>
      </c>
      <c r="B14" s="108"/>
      <c r="C14" s="131">
        <f>+Input!D16</f>
        <v>0</v>
      </c>
      <c r="D14" s="132">
        <f>+'Cost Calculation Detail'!BE17</f>
        <v>0</v>
      </c>
      <c r="E14" s="133">
        <f t="shared" si="0"/>
        <v>0</v>
      </c>
      <c r="F14" s="133">
        <f t="shared" si="1"/>
        <v>0</v>
      </c>
      <c r="G14" s="132">
        <f>+'Cost Calculation Detail'!BR17</f>
        <v>0</v>
      </c>
      <c r="I14" s="166"/>
      <c r="J14" s="167"/>
      <c r="K14" s="167"/>
      <c r="L14" s="167"/>
      <c r="M14" s="168"/>
      <c r="N14" s="124"/>
      <c r="O14" s="124"/>
    </row>
    <row r="15" spans="1:17" ht="15.75" x14ac:dyDescent="0.25">
      <c r="A15" s="107" t="str">
        <f>+Input!A17</f>
        <v>September</v>
      </c>
      <c r="B15" s="108"/>
      <c r="C15" s="131">
        <f>+Input!D17</f>
        <v>0</v>
      </c>
      <c r="D15" s="132">
        <f>+'Cost Calculation Detail'!BF17</f>
        <v>0</v>
      </c>
      <c r="E15" s="133">
        <f t="shared" si="0"/>
        <v>0</v>
      </c>
      <c r="F15" s="133">
        <f t="shared" si="1"/>
        <v>0</v>
      </c>
      <c r="G15" s="132">
        <f>+'Cost Calculation Detail'!BS17</f>
        <v>0</v>
      </c>
      <c r="I15" s="166"/>
      <c r="J15" s="167"/>
      <c r="K15" s="167"/>
      <c r="L15" s="167"/>
      <c r="M15" s="168"/>
      <c r="N15" s="124"/>
      <c r="O15" s="124"/>
    </row>
    <row r="16" spans="1:17" ht="15.75" x14ac:dyDescent="0.25">
      <c r="A16" s="107" t="str">
        <f>+Input!A18</f>
        <v>October</v>
      </c>
      <c r="B16" s="108"/>
      <c r="C16" s="131">
        <f>+Input!D18</f>
        <v>0</v>
      </c>
      <c r="D16" s="132">
        <f>+'Cost Calculation Detail'!BG17</f>
        <v>0</v>
      </c>
      <c r="E16" s="133">
        <f t="shared" si="0"/>
        <v>0</v>
      </c>
      <c r="F16" s="133">
        <f t="shared" si="1"/>
        <v>0</v>
      </c>
      <c r="G16" s="132">
        <f>+'Cost Calculation Detail'!BT17</f>
        <v>0</v>
      </c>
      <c r="I16" s="166"/>
      <c r="J16" s="167"/>
      <c r="K16" s="167"/>
      <c r="L16" s="167"/>
      <c r="M16" s="168"/>
      <c r="N16" s="1"/>
    </row>
    <row r="17" spans="1:13" ht="15.75" x14ac:dyDescent="0.25">
      <c r="A17" s="107" t="str">
        <f>+Input!A19</f>
        <v>November</v>
      </c>
      <c r="B17" s="108"/>
      <c r="C17" s="131">
        <f>+Input!D19</f>
        <v>0</v>
      </c>
      <c r="D17" s="132">
        <f>+'Cost Calculation Detail'!BH17</f>
        <v>0</v>
      </c>
      <c r="E17" s="133">
        <f t="shared" si="0"/>
        <v>0</v>
      </c>
      <c r="F17" s="133">
        <f t="shared" si="1"/>
        <v>0</v>
      </c>
      <c r="G17" s="132">
        <f>+'Cost Calculation Detail'!BU17</f>
        <v>0</v>
      </c>
      <c r="I17" s="166"/>
      <c r="J17" s="167"/>
      <c r="K17" s="167"/>
      <c r="L17" s="167"/>
      <c r="M17" s="168"/>
    </row>
    <row r="18" spans="1:13" ht="16.5" thickBot="1" x14ac:dyDescent="0.3">
      <c r="A18" s="107" t="str">
        <f>+Input!A20</f>
        <v>December</v>
      </c>
      <c r="B18" s="108"/>
      <c r="C18" s="131">
        <f>+Input!D20</f>
        <v>0</v>
      </c>
      <c r="D18" s="132">
        <f>+'Cost Calculation Detail'!BI17</f>
        <v>0</v>
      </c>
      <c r="E18" s="133">
        <f t="shared" si="0"/>
        <v>0</v>
      </c>
      <c r="F18" s="133">
        <f t="shared" si="1"/>
        <v>0</v>
      </c>
      <c r="G18" s="132">
        <f>+'Cost Calculation Detail'!BV17</f>
        <v>0</v>
      </c>
      <c r="I18" s="166"/>
      <c r="J18" s="167"/>
      <c r="K18" s="167"/>
      <c r="L18" s="167"/>
      <c r="M18" s="168"/>
    </row>
    <row r="19" spans="1:13" ht="19.5" customHeight="1" thickBot="1" x14ac:dyDescent="0.3">
      <c r="A19" s="109" t="s">
        <v>12</v>
      </c>
      <c r="B19" s="110"/>
      <c r="C19" s="134">
        <f>SUM(C7:C18)</f>
        <v>0</v>
      </c>
      <c r="D19" s="134">
        <f>SUM(D7:D18)</f>
        <v>0</v>
      </c>
      <c r="E19" s="135">
        <f>IFERROR(G19/D19,0)</f>
        <v>0</v>
      </c>
      <c r="F19" s="135">
        <f>IFERROR(G19/C19,0)</f>
        <v>0</v>
      </c>
      <c r="G19" s="136">
        <f>SUM(G7:G18)</f>
        <v>0</v>
      </c>
      <c r="I19" s="169"/>
      <c r="J19" s="170"/>
      <c r="K19" s="170"/>
      <c r="L19" s="170"/>
      <c r="M19" s="171"/>
    </row>
    <row r="20" spans="1:13" x14ac:dyDescent="0.25">
      <c r="A20" s="96"/>
      <c r="B20" s="96"/>
      <c r="C20" s="96"/>
      <c r="D20" s="96"/>
      <c r="E20" s="96"/>
      <c r="F20" s="96"/>
      <c r="G20" s="96"/>
    </row>
    <row r="21" spans="1:13" ht="15.75" x14ac:dyDescent="0.25">
      <c r="A21" s="111" t="s">
        <v>16</v>
      </c>
      <c r="B21" s="111"/>
      <c r="C21" s="112"/>
      <c r="D21" s="112"/>
      <c r="E21" s="112"/>
      <c r="F21" s="96"/>
      <c r="G21" s="96"/>
    </row>
    <row r="22" spans="1:13" ht="15.75" x14ac:dyDescent="0.25">
      <c r="A22" s="112" t="s">
        <v>30</v>
      </c>
      <c r="B22" s="112"/>
      <c r="C22" s="112"/>
      <c r="D22" s="112"/>
      <c r="E22" s="112"/>
      <c r="F22" s="96"/>
      <c r="G22" s="96"/>
    </row>
    <row r="23" spans="1:13" ht="15.75" x14ac:dyDescent="0.25">
      <c r="A23" s="112" t="s">
        <v>26</v>
      </c>
      <c r="B23" s="112"/>
      <c r="C23" s="112"/>
      <c r="D23" s="112"/>
      <c r="E23" s="112"/>
      <c r="F23" s="96"/>
      <c r="G23" s="96"/>
    </row>
    <row r="24" spans="1:13" ht="15.75" x14ac:dyDescent="0.25">
      <c r="A24" s="112" t="s">
        <v>80</v>
      </c>
      <c r="B24" s="112"/>
      <c r="C24" s="112"/>
      <c r="D24" s="112"/>
      <c r="E24" s="112"/>
      <c r="F24" s="96"/>
      <c r="G24" s="96"/>
    </row>
    <row r="25" spans="1:13" x14ac:dyDescent="0.25">
      <c r="A25" s="96"/>
      <c r="B25" s="96"/>
      <c r="C25" s="96"/>
      <c r="D25" s="96"/>
      <c r="E25" s="96"/>
      <c r="F25" s="96"/>
      <c r="G25" s="96"/>
    </row>
    <row r="26" spans="1:13" ht="15.75" x14ac:dyDescent="0.25">
      <c r="A26" s="111" t="s">
        <v>25</v>
      </c>
      <c r="B26" s="96"/>
      <c r="C26" s="96"/>
      <c r="D26" s="96"/>
      <c r="E26" s="96"/>
      <c r="F26" s="96"/>
      <c r="G26" s="96"/>
    </row>
    <row r="27" spans="1:13" x14ac:dyDescent="0.25">
      <c r="A27" s="113" t="s">
        <v>31</v>
      </c>
      <c r="B27" s="96"/>
      <c r="C27" s="96"/>
      <c r="D27" s="96"/>
      <c r="E27" s="96"/>
      <c r="F27" s="96"/>
      <c r="G27" s="96"/>
    </row>
    <row r="28" spans="1:13" x14ac:dyDescent="0.25">
      <c r="A28" s="96"/>
      <c r="B28" s="96"/>
      <c r="C28" s="96"/>
      <c r="D28" s="96"/>
      <c r="E28" s="96"/>
      <c r="F28" s="96"/>
      <c r="G28" s="96"/>
    </row>
    <row r="29" spans="1:13" ht="15.75" x14ac:dyDescent="0.25">
      <c r="A29" s="111" t="s">
        <v>81</v>
      </c>
      <c r="B29" s="96"/>
      <c r="C29" s="96"/>
      <c r="D29" s="96"/>
      <c r="E29" s="96"/>
      <c r="F29" s="96"/>
      <c r="G29" s="96"/>
    </row>
    <row r="30" spans="1:13" x14ac:dyDescent="0.25">
      <c r="A30" s="113" t="s">
        <v>82</v>
      </c>
      <c r="B30" s="96"/>
      <c r="C30" s="96"/>
      <c r="D30" s="96"/>
      <c r="E30" s="96"/>
      <c r="F30" s="96"/>
      <c r="G30" s="96"/>
    </row>
    <row r="31" spans="1:13" x14ac:dyDescent="0.25">
      <c r="A31" s="96"/>
      <c r="B31" s="96"/>
      <c r="C31" s="96"/>
      <c r="D31" s="96"/>
      <c r="E31" s="96"/>
      <c r="F31" s="96"/>
      <c r="G31" s="96"/>
    </row>
    <row r="32" spans="1:13" ht="15.75" x14ac:dyDescent="0.25">
      <c r="A32" s="111" t="s">
        <v>83</v>
      </c>
      <c r="B32" s="96"/>
      <c r="C32" s="96"/>
      <c r="D32" s="96"/>
      <c r="E32" s="96"/>
      <c r="F32" s="96"/>
      <c r="G32" s="96"/>
    </row>
    <row r="33" spans="1:7" x14ac:dyDescent="0.25">
      <c r="A33" s="113" t="s">
        <v>85</v>
      </c>
      <c r="B33" s="96"/>
      <c r="C33" s="96"/>
      <c r="D33" s="96"/>
      <c r="E33" s="96"/>
      <c r="F33" s="96"/>
      <c r="G33" s="96"/>
    </row>
    <row r="34" spans="1:7" x14ac:dyDescent="0.25">
      <c r="A34" s="113" t="s">
        <v>84</v>
      </c>
      <c r="B34" s="96"/>
      <c r="C34" s="96"/>
      <c r="D34" s="96"/>
      <c r="E34" s="96"/>
      <c r="F34" s="96"/>
      <c r="G34" s="96"/>
    </row>
    <row r="35" spans="1:7" x14ac:dyDescent="0.25">
      <c r="A35" s="96"/>
      <c r="B35" s="96"/>
      <c r="C35" s="96"/>
      <c r="D35" s="96"/>
      <c r="E35" s="96"/>
      <c r="F35" s="96"/>
      <c r="G35" s="96"/>
    </row>
    <row r="36" spans="1:7" ht="15.75" x14ac:dyDescent="0.25">
      <c r="A36" s="111" t="s">
        <v>78</v>
      </c>
      <c r="B36" s="96"/>
      <c r="C36" s="96"/>
      <c r="D36" s="96"/>
      <c r="E36" s="96"/>
      <c r="F36" s="96"/>
      <c r="G36" s="96"/>
    </row>
    <row r="37" spans="1:7" x14ac:dyDescent="0.25">
      <c r="A37" s="113" t="s">
        <v>86</v>
      </c>
      <c r="B37" s="96"/>
      <c r="C37" s="96"/>
      <c r="D37" s="96"/>
      <c r="E37" s="96"/>
      <c r="F37" s="96"/>
      <c r="G37" s="96"/>
    </row>
    <row r="38" spans="1:7" x14ac:dyDescent="0.25">
      <c r="A38" s="113" t="s">
        <v>87</v>
      </c>
      <c r="B38" s="96"/>
      <c r="C38" s="96"/>
      <c r="D38" s="96"/>
      <c r="E38" s="96"/>
      <c r="F38" s="96"/>
      <c r="G38" s="96"/>
    </row>
    <row r="39" spans="1:7" x14ac:dyDescent="0.25">
      <c r="A39" s="96"/>
      <c r="B39" s="96"/>
      <c r="C39" s="96"/>
      <c r="D39" s="96"/>
      <c r="E39" s="96"/>
      <c r="F39" s="96"/>
      <c r="G39" s="96"/>
    </row>
  </sheetData>
  <sheetProtection algorithmName="SHA-512" hashValue="K0DbLsaaOUGRmGPYloVC/4nISIRtumXm/769Ny/3m/AkE1YdaC5XiWKlOBy7+3d2176hxKFUi1teFpQJpEZtiw==" saltValue="rR6Cp/5qAN49X/EQoIEqyg==" spinCount="100000" sheet="1" objects="1" scenarios="1"/>
  <mergeCells count="1">
    <mergeCell ref="I6:M19"/>
  </mergeCells>
  <pageMargins left="0.7" right="0.7" top="0.75" bottom="0.75" header="0.3" footer="0.3"/>
  <pageSetup scale="47" fitToHeight="0" orientation="portrait" horizontalDpi="4294967293" r:id="rId1"/>
  <headerFooter>
    <oddFooter>&amp;C&amp;A&amp;R&amp;D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9380C-5C58-44E3-9368-FE9EF89BCFA6}">
  <sheetPr>
    <pageSetUpPr fitToPage="1"/>
  </sheetPr>
  <dimension ref="A1:N35"/>
  <sheetViews>
    <sheetView showGridLines="0" zoomScale="81" workbookViewId="0">
      <selection activeCell="C19" sqref="C19"/>
    </sheetView>
  </sheetViews>
  <sheetFormatPr defaultRowHeight="15" x14ac:dyDescent="0.25"/>
  <cols>
    <col min="1" max="1" width="26.85546875" customWidth="1"/>
    <col min="2" max="2" width="20.42578125" customWidth="1"/>
    <col min="3" max="3" width="21.42578125" customWidth="1"/>
    <col min="4" max="4" width="22.42578125" customWidth="1"/>
    <col min="5" max="5" width="20.42578125" customWidth="1"/>
  </cols>
  <sheetData>
    <row r="1" spans="1:14" s="1" customFormat="1" ht="18.75" x14ac:dyDescent="0.3">
      <c r="A1" s="97" t="str">
        <f>+Input!B5</f>
        <v>Sample - Tooth Fairy Health Center</v>
      </c>
      <c r="B1" s="96"/>
      <c r="C1" s="96"/>
      <c r="D1" s="96"/>
      <c r="E1" s="96"/>
      <c r="F1" s="96"/>
      <c r="G1" s="96"/>
      <c r="I1" s="154"/>
      <c r="J1" s="154"/>
      <c r="K1" s="154"/>
      <c r="L1" s="154"/>
      <c r="M1" s="154"/>
      <c r="N1" s="154"/>
    </row>
    <row r="2" spans="1:14" ht="18.75" x14ac:dyDescent="0.3">
      <c r="A2" s="97" t="s">
        <v>27</v>
      </c>
      <c r="B2" s="96"/>
      <c r="C2" s="96"/>
      <c r="D2" s="96"/>
      <c r="E2" s="96"/>
      <c r="F2" s="96"/>
      <c r="G2" s="96"/>
      <c r="I2" s="154"/>
      <c r="J2" s="154"/>
      <c r="K2" s="154"/>
      <c r="L2" s="154"/>
      <c r="M2" s="154"/>
      <c r="N2" s="154"/>
    </row>
    <row r="3" spans="1:14" s="1" customFormat="1" ht="18.75" x14ac:dyDescent="0.3">
      <c r="A3" s="97" t="s">
        <v>89</v>
      </c>
      <c r="B3" s="96"/>
      <c r="C3" s="96"/>
      <c r="D3" s="96"/>
      <c r="E3" s="96"/>
      <c r="F3" s="96"/>
      <c r="G3" s="96"/>
      <c r="I3" s="154"/>
      <c r="J3" s="154"/>
      <c r="K3" s="154"/>
      <c r="L3" s="154"/>
      <c r="M3" s="154"/>
      <c r="N3" s="154"/>
    </row>
    <row r="4" spans="1:14" s="1" customFormat="1" ht="18.75" x14ac:dyDescent="0.3">
      <c r="A4" s="97" t="str">
        <f>+Input!B6</f>
        <v>January 1, 2021 - December 31, 2021</v>
      </c>
      <c r="B4" s="97"/>
      <c r="C4" s="96"/>
      <c r="D4" s="96"/>
      <c r="E4" s="96"/>
      <c r="F4" s="96"/>
      <c r="G4" s="96"/>
      <c r="I4" s="154"/>
      <c r="J4" s="154"/>
      <c r="K4" s="154"/>
      <c r="L4" s="154"/>
      <c r="M4" s="154"/>
      <c r="N4" s="154"/>
    </row>
    <row r="5" spans="1:14" s="1" customFormat="1" ht="19.5" thickBot="1" x14ac:dyDescent="0.35">
      <c r="A5" s="96"/>
      <c r="B5" s="96"/>
      <c r="C5" s="97"/>
      <c r="D5" s="96"/>
      <c r="E5" s="96"/>
      <c r="F5" s="96"/>
      <c r="G5" s="96"/>
    </row>
    <row r="6" spans="1:14" ht="64.5" customHeight="1" thickBot="1" x14ac:dyDescent="0.35">
      <c r="A6" s="114" t="s">
        <v>29</v>
      </c>
      <c r="B6" s="115" t="s">
        <v>25</v>
      </c>
      <c r="C6" s="106" t="s">
        <v>76</v>
      </c>
      <c r="D6" s="106" t="s">
        <v>77</v>
      </c>
      <c r="E6" s="106" t="s">
        <v>78</v>
      </c>
      <c r="F6" s="96"/>
      <c r="G6" s="172" t="s">
        <v>97</v>
      </c>
      <c r="H6" s="173"/>
      <c r="I6" s="173"/>
      <c r="J6" s="173"/>
      <c r="K6" s="174"/>
    </row>
    <row r="7" spans="1:14" x14ac:dyDescent="0.25">
      <c r="A7" s="116" t="s">
        <v>35</v>
      </c>
      <c r="B7" s="133">
        <f>+'Cost Calculation Detail'!BJ5</f>
        <v>0</v>
      </c>
      <c r="C7" s="133">
        <f>IFERROR(E7/B7,0)</f>
        <v>0</v>
      </c>
      <c r="D7" s="133">
        <f>IFERROR(E7/$B$20,0)</f>
        <v>0</v>
      </c>
      <c r="E7" s="133">
        <f>+'Cost Calculation Detail'!BW5</f>
        <v>0</v>
      </c>
      <c r="F7" s="96"/>
      <c r="G7" s="175"/>
      <c r="H7" s="176"/>
      <c r="I7" s="176"/>
      <c r="J7" s="176"/>
      <c r="K7" s="177"/>
    </row>
    <row r="8" spans="1:14" x14ac:dyDescent="0.25">
      <c r="A8" s="116" t="s">
        <v>36</v>
      </c>
      <c r="B8" s="133">
        <f>+'Cost Calculation Detail'!BJ6</f>
        <v>0</v>
      </c>
      <c r="C8" s="133">
        <f t="shared" ref="C8:C18" si="0">IFERROR(E8/B8,0)</f>
        <v>0</v>
      </c>
      <c r="D8" s="133">
        <f>IFERROR(E8/$B$20,0)</f>
        <v>0</v>
      </c>
      <c r="E8" s="133">
        <f>+'Cost Calculation Detail'!BW6</f>
        <v>0</v>
      </c>
      <c r="F8" s="96"/>
      <c r="G8" s="175"/>
      <c r="H8" s="176"/>
      <c r="I8" s="176"/>
      <c r="J8" s="176"/>
      <c r="K8" s="177"/>
    </row>
    <row r="9" spans="1:14" ht="15" customHeight="1" x14ac:dyDescent="0.25">
      <c r="A9" s="116" t="s">
        <v>37</v>
      </c>
      <c r="B9" s="133">
        <f>+'Cost Calculation Detail'!BJ7</f>
        <v>0</v>
      </c>
      <c r="C9" s="133">
        <f t="shared" si="0"/>
        <v>0</v>
      </c>
      <c r="D9" s="133">
        <f t="shared" ref="D9:D18" si="1">IFERROR(E9/$B$20,0)</f>
        <v>0</v>
      </c>
      <c r="E9" s="133">
        <f>+'Cost Calculation Detail'!BW7</f>
        <v>0</v>
      </c>
      <c r="F9" s="96"/>
      <c r="G9" s="175"/>
      <c r="H9" s="176"/>
      <c r="I9" s="176"/>
      <c r="J9" s="176"/>
      <c r="K9" s="177"/>
      <c r="L9" s="124"/>
      <c r="M9" s="124"/>
    </row>
    <row r="10" spans="1:14" x14ac:dyDescent="0.25">
      <c r="A10" s="116" t="s">
        <v>38</v>
      </c>
      <c r="B10" s="133">
        <f>+'Cost Calculation Detail'!BJ8</f>
        <v>0</v>
      </c>
      <c r="C10" s="133">
        <f t="shared" si="0"/>
        <v>0</v>
      </c>
      <c r="D10" s="133">
        <f t="shared" si="1"/>
        <v>0</v>
      </c>
      <c r="E10" s="133">
        <f>+'Cost Calculation Detail'!BW8</f>
        <v>0</v>
      </c>
      <c r="F10" s="96"/>
      <c r="G10" s="175"/>
      <c r="H10" s="176"/>
      <c r="I10" s="176"/>
      <c r="J10" s="176"/>
      <c r="K10" s="177"/>
      <c r="L10" s="124"/>
      <c r="M10" s="124"/>
    </row>
    <row r="11" spans="1:14" x14ac:dyDescent="0.25">
      <c r="A11" s="116" t="s">
        <v>39</v>
      </c>
      <c r="B11" s="133">
        <f>+'Cost Calculation Detail'!BJ9</f>
        <v>0</v>
      </c>
      <c r="C11" s="133">
        <f t="shared" si="0"/>
        <v>0</v>
      </c>
      <c r="D11" s="133">
        <f t="shared" si="1"/>
        <v>0</v>
      </c>
      <c r="E11" s="133">
        <f>+'Cost Calculation Detail'!BW9</f>
        <v>0</v>
      </c>
      <c r="F11" s="96"/>
      <c r="G11" s="175"/>
      <c r="H11" s="176"/>
      <c r="I11" s="176"/>
      <c r="J11" s="176"/>
      <c r="K11" s="177"/>
      <c r="L11" s="124"/>
      <c r="M11" s="124"/>
    </row>
    <row r="12" spans="1:14" x14ac:dyDescent="0.25">
      <c r="A12" s="116" t="s">
        <v>40</v>
      </c>
      <c r="B12" s="133">
        <f>+'Cost Calculation Detail'!BJ10</f>
        <v>0</v>
      </c>
      <c r="C12" s="133">
        <f t="shared" si="0"/>
        <v>0</v>
      </c>
      <c r="D12" s="133">
        <f t="shared" si="1"/>
        <v>0</v>
      </c>
      <c r="E12" s="133">
        <f>+'Cost Calculation Detail'!BW10</f>
        <v>0</v>
      </c>
      <c r="F12" s="96"/>
      <c r="G12" s="175"/>
      <c r="H12" s="176"/>
      <c r="I12" s="176"/>
      <c r="J12" s="176"/>
      <c r="K12" s="177"/>
      <c r="L12" s="124"/>
      <c r="M12" s="124"/>
    </row>
    <row r="13" spans="1:14" x14ac:dyDescent="0.25">
      <c r="A13" s="116" t="s">
        <v>42</v>
      </c>
      <c r="B13" s="133">
        <f>+'Cost Calculation Detail'!BJ11</f>
        <v>0</v>
      </c>
      <c r="C13" s="133">
        <f t="shared" si="0"/>
        <v>0</v>
      </c>
      <c r="D13" s="133">
        <f t="shared" si="1"/>
        <v>0</v>
      </c>
      <c r="E13" s="133">
        <f>+'Cost Calculation Detail'!BW11</f>
        <v>0</v>
      </c>
      <c r="F13" s="96"/>
      <c r="G13" s="175"/>
      <c r="H13" s="176"/>
      <c r="I13" s="176"/>
      <c r="J13" s="176"/>
      <c r="K13" s="177"/>
      <c r="L13" s="124"/>
      <c r="M13" s="124"/>
    </row>
    <row r="14" spans="1:14" x14ac:dyDescent="0.25">
      <c r="A14" s="116" t="s">
        <v>41</v>
      </c>
      <c r="B14" s="133">
        <f>+'Cost Calculation Detail'!BJ12</f>
        <v>0</v>
      </c>
      <c r="C14" s="133">
        <f t="shared" si="0"/>
        <v>0</v>
      </c>
      <c r="D14" s="133">
        <f t="shared" si="1"/>
        <v>0</v>
      </c>
      <c r="E14" s="133">
        <f>+'Cost Calculation Detail'!BW12</f>
        <v>0</v>
      </c>
      <c r="F14" s="96"/>
      <c r="G14" s="175"/>
      <c r="H14" s="176"/>
      <c r="I14" s="176"/>
      <c r="J14" s="176"/>
      <c r="K14" s="177"/>
      <c r="L14" s="124"/>
      <c r="M14" s="124"/>
    </row>
    <row r="15" spans="1:14" x14ac:dyDescent="0.25">
      <c r="A15" s="116" t="s">
        <v>46</v>
      </c>
      <c r="B15" s="133">
        <f>+'Cost Calculation Detail'!BJ13</f>
        <v>0</v>
      </c>
      <c r="C15" s="133">
        <f t="shared" si="0"/>
        <v>0</v>
      </c>
      <c r="D15" s="133">
        <f t="shared" si="1"/>
        <v>0</v>
      </c>
      <c r="E15" s="133">
        <f>+'Cost Calculation Detail'!BW13</f>
        <v>0</v>
      </c>
      <c r="F15" s="96"/>
      <c r="G15" s="175"/>
      <c r="H15" s="176"/>
      <c r="I15" s="176"/>
      <c r="J15" s="176"/>
      <c r="K15" s="177"/>
    </row>
    <row r="16" spans="1:14" x14ac:dyDescent="0.25">
      <c r="A16" s="116" t="s">
        <v>47</v>
      </c>
      <c r="B16" s="133">
        <f>+'Cost Calculation Detail'!BJ14</f>
        <v>0</v>
      </c>
      <c r="C16" s="133">
        <f t="shared" si="0"/>
        <v>0</v>
      </c>
      <c r="D16" s="133">
        <f t="shared" si="1"/>
        <v>0</v>
      </c>
      <c r="E16" s="133">
        <f>+'Cost Calculation Detail'!BW14</f>
        <v>0</v>
      </c>
      <c r="F16" s="96"/>
      <c r="G16" s="175"/>
      <c r="H16" s="176"/>
      <c r="I16" s="176"/>
      <c r="J16" s="176"/>
      <c r="K16" s="177"/>
    </row>
    <row r="17" spans="1:11" x14ac:dyDescent="0.25">
      <c r="A17" s="116" t="s">
        <v>43</v>
      </c>
      <c r="B17" s="133">
        <f>+'Cost Calculation Detail'!BJ15</f>
        <v>0</v>
      </c>
      <c r="C17" s="133">
        <f t="shared" si="0"/>
        <v>0</v>
      </c>
      <c r="D17" s="133">
        <f t="shared" si="1"/>
        <v>0</v>
      </c>
      <c r="E17" s="133">
        <f>+'Cost Calculation Detail'!BW15</f>
        <v>0</v>
      </c>
      <c r="F17" s="96"/>
      <c r="G17" s="175"/>
      <c r="H17" s="176"/>
      <c r="I17" s="176"/>
      <c r="J17" s="176"/>
      <c r="K17" s="177"/>
    </row>
    <row r="18" spans="1:11" ht="15.75" thickBot="1" x14ac:dyDescent="0.3">
      <c r="A18" s="117" t="s">
        <v>44</v>
      </c>
      <c r="B18" s="133">
        <f>+'Cost Calculation Detail'!BJ16</f>
        <v>0</v>
      </c>
      <c r="C18" s="133">
        <f t="shared" si="0"/>
        <v>0</v>
      </c>
      <c r="D18" s="133">
        <f t="shared" si="1"/>
        <v>0</v>
      </c>
      <c r="E18" s="133">
        <f>+'Cost Calculation Detail'!BW16</f>
        <v>0</v>
      </c>
      <c r="F18" s="96"/>
      <c r="G18" s="178"/>
      <c r="H18" s="179"/>
      <c r="I18" s="179"/>
      <c r="J18" s="179"/>
      <c r="K18" s="180"/>
    </row>
    <row r="19" spans="1:11" ht="19.5" customHeight="1" thickBot="1" x14ac:dyDescent="0.3">
      <c r="A19" s="118" t="s">
        <v>12</v>
      </c>
      <c r="B19" s="134">
        <f>SUM(B7:B18)</f>
        <v>0</v>
      </c>
      <c r="C19" s="137">
        <f>IFERROR(E19/B19,0)</f>
        <v>0</v>
      </c>
      <c r="D19" s="137">
        <f>IFERROR(E19/B20,0)</f>
        <v>0</v>
      </c>
      <c r="E19" s="138">
        <f>SUM(E7:E18)</f>
        <v>0</v>
      </c>
      <c r="F19" s="96"/>
      <c r="G19" s="96"/>
      <c r="H19" s="50"/>
    </row>
    <row r="20" spans="1:11" s="1" customFormat="1" ht="19.5" customHeight="1" thickBot="1" x14ac:dyDescent="0.3">
      <c r="A20" s="119" t="s">
        <v>19</v>
      </c>
      <c r="B20" s="139">
        <f>SUM('Cost Calculation Detail'!BK2:BV2)</f>
        <v>0</v>
      </c>
      <c r="C20" s="140"/>
      <c r="D20" s="141"/>
      <c r="E20" s="142"/>
      <c r="F20" s="96"/>
      <c r="G20" s="96"/>
    </row>
    <row r="21" spans="1:11" s="1" customFormat="1" x14ac:dyDescent="0.25">
      <c r="A21" s="96"/>
      <c r="B21" s="96"/>
      <c r="C21" s="96"/>
      <c r="D21" s="96"/>
      <c r="E21" s="96"/>
      <c r="F21" s="96"/>
      <c r="G21" s="96"/>
    </row>
    <row r="22" spans="1:11" ht="15.75" x14ac:dyDescent="0.25">
      <c r="A22" s="111" t="s">
        <v>25</v>
      </c>
      <c r="B22" s="96"/>
      <c r="C22" s="96"/>
      <c r="D22" s="96"/>
      <c r="E22" s="96"/>
      <c r="F22" s="96"/>
      <c r="G22" s="96"/>
    </row>
    <row r="23" spans="1:11" x14ac:dyDescent="0.25">
      <c r="A23" s="113" t="s">
        <v>31</v>
      </c>
      <c r="B23" s="96"/>
      <c r="C23" s="96"/>
      <c r="D23" s="96"/>
      <c r="E23" s="96"/>
      <c r="F23" s="96"/>
      <c r="G23" s="96"/>
    </row>
    <row r="24" spans="1:11" x14ac:dyDescent="0.25">
      <c r="A24" s="96"/>
      <c r="B24" s="96"/>
      <c r="C24" s="96"/>
      <c r="D24" s="96"/>
      <c r="E24" s="96"/>
      <c r="F24" s="96"/>
      <c r="G24" s="96"/>
    </row>
    <row r="25" spans="1:11" ht="15.75" x14ac:dyDescent="0.25">
      <c r="A25" s="111" t="s">
        <v>81</v>
      </c>
      <c r="B25" s="96"/>
      <c r="C25" s="96"/>
      <c r="D25" s="96"/>
      <c r="E25" s="96"/>
      <c r="F25" s="96"/>
      <c r="G25" s="96"/>
    </row>
    <row r="26" spans="1:11" x14ac:dyDescent="0.25">
      <c r="A26" s="113" t="s">
        <v>82</v>
      </c>
      <c r="B26" s="96"/>
      <c r="C26" s="96"/>
      <c r="D26" s="96"/>
      <c r="E26" s="96"/>
      <c r="F26" s="96"/>
      <c r="G26" s="96"/>
    </row>
    <row r="27" spans="1:11" x14ac:dyDescent="0.25">
      <c r="A27" s="96"/>
      <c r="B27" s="96"/>
      <c r="C27" s="96"/>
      <c r="D27" s="96"/>
      <c r="E27" s="96"/>
      <c r="F27" s="96"/>
      <c r="G27" s="96"/>
    </row>
    <row r="28" spans="1:11" ht="15.75" x14ac:dyDescent="0.25">
      <c r="A28" s="111" t="s">
        <v>83</v>
      </c>
      <c r="B28" s="96"/>
      <c r="C28" s="96"/>
      <c r="D28" s="96"/>
      <c r="E28" s="96"/>
      <c r="F28" s="96"/>
      <c r="G28" s="96"/>
    </row>
    <row r="29" spans="1:11" x14ac:dyDescent="0.25">
      <c r="A29" s="113" t="s">
        <v>85</v>
      </c>
      <c r="B29" s="96"/>
      <c r="C29" s="96"/>
      <c r="D29" s="96"/>
      <c r="E29" s="96"/>
      <c r="F29" s="96"/>
      <c r="G29" s="96"/>
    </row>
    <row r="30" spans="1:11" x14ac:dyDescent="0.25">
      <c r="A30" s="113" t="s">
        <v>84</v>
      </c>
      <c r="B30" s="96"/>
      <c r="C30" s="96"/>
      <c r="D30" s="96"/>
      <c r="E30" s="96"/>
      <c r="F30" s="96"/>
      <c r="G30" s="96"/>
    </row>
    <row r="31" spans="1:11" x14ac:dyDescent="0.25">
      <c r="A31" s="96"/>
      <c r="B31" s="96"/>
      <c r="C31" s="96"/>
      <c r="D31" s="96"/>
      <c r="E31" s="96"/>
      <c r="F31" s="96"/>
      <c r="G31" s="96"/>
    </row>
    <row r="32" spans="1:11" ht="15.75" x14ac:dyDescent="0.25">
      <c r="A32" s="111" t="s">
        <v>78</v>
      </c>
      <c r="B32" s="96"/>
      <c r="C32" s="96"/>
      <c r="D32" s="96"/>
      <c r="E32" s="96"/>
      <c r="F32" s="96"/>
      <c r="G32" s="96"/>
    </row>
    <row r="33" spans="1:7" x14ac:dyDescent="0.25">
      <c r="A33" s="113" t="s">
        <v>86</v>
      </c>
      <c r="B33" s="96"/>
      <c r="C33" s="96"/>
      <c r="D33" s="96"/>
      <c r="E33" s="96"/>
      <c r="F33" s="96"/>
      <c r="G33" s="96"/>
    </row>
    <row r="34" spans="1:7" x14ac:dyDescent="0.25">
      <c r="A34" s="113" t="s">
        <v>87</v>
      </c>
      <c r="B34" s="96"/>
      <c r="C34" s="96"/>
      <c r="D34" s="96"/>
      <c r="E34" s="96"/>
      <c r="F34" s="96"/>
      <c r="G34" s="96"/>
    </row>
    <row r="35" spans="1:7" x14ac:dyDescent="0.25">
      <c r="A35" s="96"/>
      <c r="B35" s="96"/>
      <c r="C35" s="96"/>
      <c r="D35" s="96"/>
      <c r="E35" s="96"/>
      <c r="F35" s="96"/>
      <c r="G35" s="96"/>
    </row>
  </sheetData>
  <sheetProtection algorithmName="SHA-512" hashValue="Lo7Xv/kuTLTZyyjFMcQRFqJQtReycMamcq9TCvjRKDlTohTnP6RRIo43H5Qha+WJKmIXXUw8pcBSk8q3J11dzw==" saltValue="/crMyeVChHuj/tYTgjDSBg==" spinCount="100000" sheet="1" objects="1" scenarios="1"/>
  <mergeCells count="2">
    <mergeCell ref="I1:N4"/>
    <mergeCell ref="G6:K18"/>
  </mergeCells>
  <pageMargins left="0.7" right="0.7" top="0.75" bottom="0.75" header="0.3" footer="0.3"/>
  <pageSetup scale="47" orientation="portrait" horizontalDpi="4294967293" r:id="rId1"/>
  <headerFooter>
    <oddFooter>&amp;C&amp;A&amp;R&amp;D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9036A-32AC-4702-B66E-73F2E49A9CC6}">
  <dimension ref="A1:BW149"/>
  <sheetViews>
    <sheetView workbookViewId="0">
      <selection activeCell="H13" sqref="H13"/>
    </sheetView>
  </sheetViews>
  <sheetFormatPr defaultColWidth="8.7109375" defaultRowHeight="15" x14ac:dyDescent="0.25"/>
  <cols>
    <col min="1" max="1" width="8.7109375" style="1"/>
    <col min="2" max="2" width="13.28515625" style="1" customWidth="1"/>
    <col min="3" max="3" width="17" style="1" bestFit="1" customWidth="1"/>
    <col min="4" max="4" width="12.140625" style="1" bestFit="1" customWidth="1"/>
    <col min="5" max="5" width="16.140625" style="1" customWidth="1"/>
    <col min="6" max="6" width="16.85546875" style="1" bestFit="1" customWidth="1"/>
    <col min="7" max="7" width="9.140625" style="1" bestFit="1" customWidth="1"/>
    <col min="8" max="8" width="11.140625" style="1" customWidth="1"/>
    <col min="9" max="9" width="19.42578125" style="1" bestFit="1" customWidth="1"/>
    <col min="10" max="10" width="21.140625" style="1" bestFit="1" customWidth="1"/>
    <col min="11" max="11" width="9.140625" style="1" bestFit="1" customWidth="1"/>
    <col min="12" max="21" width="8.7109375" style="1"/>
    <col min="22" max="22" width="17.85546875" style="1" customWidth="1"/>
    <col min="23" max="23" width="8.7109375" style="1"/>
    <col min="24" max="24" width="21.140625" style="1" bestFit="1" customWidth="1"/>
    <col min="25" max="35" width="8.7109375" style="1"/>
    <col min="36" max="36" width="10.42578125" style="1" customWidth="1"/>
    <col min="37" max="37" width="21.140625" style="1" bestFit="1" customWidth="1"/>
    <col min="38" max="38" width="8.7109375" style="1"/>
    <col min="39" max="39" width="10.42578125" style="1" bestFit="1" customWidth="1"/>
    <col min="40" max="45" width="8.7109375" style="1"/>
    <col min="46" max="46" width="10.42578125" style="1" customWidth="1"/>
    <col min="47" max="47" width="9.42578125" style="1" customWidth="1"/>
    <col min="48" max="48" width="9.5703125" style="1" bestFit="1" customWidth="1"/>
    <col min="49" max="49" width="11.28515625" style="1" customWidth="1"/>
    <col min="50" max="61" width="8.7109375" style="1"/>
    <col min="62" max="62" width="12.5703125" style="1" bestFit="1" customWidth="1"/>
    <col min="63" max="63" width="11.42578125" style="1" customWidth="1"/>
    <col min="64" max="74" width="12.5703125" style="1" bestFit="1" customWidth="1"/>
    <col min="75" max="75" width="12" style="1" bestFit="1" customWidth="1"/>
    <col min="76" max="16384" width="8.7109375" style="1"/>
  </cols>
  <sheetData>
    <row r="1" spans="1:75" x14ac:dyDescent="0.25">
      <c r="BJ1" s="92" t="s">
        <v>71</v>
      </c>
      <c r="BK1" s="82" t="str">
        <f>+Input!A9</f>
        <v>January</v>
      </c>
      <c r="BL1" s="82" t="str">
        <f>+Input!A10</f>
        <v>February</v>
      </c>
      <c r="BM1" s="82" t="str">
        <f>+Input!A11</f>
        <v>March</v>
      </c>
      <c r="BN1" s="82" t="str">
        <f>+Input!A12</f>
        <v>April</v>
      </c>
      <c r="BO1" s="82" t="str">
        <f>+Input!A13</f>
        <v>May</v>
      </c>
      <c r="BP1" s="82" t="str">
        <f>+Input!A14</f>
        <v>June</v>
      </c>
      <c r="BQ1" s="82" t="str">
        <f>+Input!A15</f>
        <v>July</v>
      </c>
      <c r="BR1" s="82" t="str">
        <f>+Input!A16</f>
        <v>August</v>
      </c>
      <c r="BS1" s="82" t="str">
        <f>+Input!A17</f>
        <v>September</v>
      </c>
      <c r="BT1" s="82" t="str">
        <f>+Input!A18</f>
        <v>October</v>
      </c>
      <c r="BU1" s="82" t="str">
        <f>+Input!A19</f>
        <v>November</v>
      </c>
      <c r="BV1" s="82" t="str">
        <f>+Input!A20</f>
        <v>December</v>
      </c>
      <c r="BW1" s="84" t="s">
        <v>12</v>
      </c>
    </row>
    <row r="2" spans="1:75" ht="15.75" thickBot="1" x14ac:dyDescent="0.3">
      <c r="BJ2" s="69"/>
      <c r="BK2" s="83">
        <f>+Input!D9</f>
        <v>0</v>
      </c>
      <c r="BL2" s="83">
        <f>+Input!D10</f>
        <v>0</v>
      </c>
      <c r="BM2" s="83">
        <f>+Input!D11</f>
        <v>0</v>
      </c>
      <c r="BN2" s="83">
        <f>+Input!D12</f>
        <v>0</v>
      </c>
      <c r="BO2" s="83">
        <f>+Input!D13</f>
        <v>0</v>
      </c>
      <c r="BP2" s="83">
        <f>+Input!D14</f>
        <v>0</v>
      </c>
      <c r="BQ2" s="83">
        <f>+Input!D15</f>
        <v>0</v>
      </c>
      <c r="BR2" s="83">
        <f>+Input!D16</f>
        <v>0</v>
      </c>
      <c r="BS2" s="83">
        <f>+Input!D17</f>
        <v>0</v>
      </c>
      <c r="BT2" s="83">
        <f>+Input!D18</f>
        <v>0</v>
      </c>
      <c r="BU2" s="83">
        <f>+Input!D19</f>
        <v>0</v>
      </c>
      <c r="BV2" s="83">
        <f>+Input!D20</f>
        <v>0</v>
      </c>
      <c r="BW2" s="85">
        <f>SUM(BK2:BV2)</f>
        <v>0</v>
      </c>
    </row>
    <row r="3" spans="1:75" ht="15.75" thickBot="1" x14ac:dyDescent="0.3">
      <c r="J3" s="4" t="s">
        <v>33</v>
      </c>
      <c r="W3" s="73" t="s">
        <v>73</v>
      </c>
      <c r="AK3" s="73" t="s">
        <v>74</v>
      </c>
      <c r="AX3" s="73" t="s">
        <v>75</v>
      </c>
      <c r="BK3" s="81" t="s">
        <v>72</v>
      </c>
      <c r="BL3" s="17"/>
      <c r="BM3" s="17"/>
      <c r="BN3" s="17"/>
      <c r="BO3" s="17"/>
      <c r="BP3" s="17"/>
      <c r="BQ3" s="17"/>
      <c r="BR3" s="17"/>
      <c r="BS3" s="17"/>
      <c r="BT3" s="17"/>
      <c r="BU3" s="17"/>
      <c r="BV3" s="17"/>
      <c r="BW3" s="17"/>
    </row>
    <row r="4" spans="1:75" x14ac:dyDescent="0.25">
      <c r="A4" s="58" t="s">
        <v>64</v>
      </c>
      <c r="B4" s="26" t="s">
        <v>65</v>
      </c>
      <c r="C4" s="26" t="s">
        <v>29</v>
      </c>
      <c r="D4" s="26" t="s">
        <v>66</v>
      </c>
      <c r="E4" s="26" t="s">
        <v>68</v>
      </c>
      <c r="F4" s="26" t="s">
        <v>69</v>
      </c>
      <c r="G4" s="26" t="s">
        <v>33</v>
      </c>
      <c r="H4" s="26" t="s">
        <v>70</v>
      </c>
      <c r="I4" s="27" t="s">
        <v>67</v>
      </c>
      <c r="J4" s="58"/>
      <c r="K4" s="26" t="str">
        <f t="shared" ref="K4:V4" si="0">+BK1</f>
        <v>January</v>
      </c>
      <c r="L4" s="26" t="str">
        <f t="shared" si="0"/>
        <v>February</v>
      </c>
      <c r="M4" s="26" t="str">
        <f t="shared" si="0"/>
        <v>March</v>
      </c>
      <c r="N4" s="26" t="str">
        <f t="shared" si="0"/>
        <v>April</v>
      </c>
      <c r="O4" s="26" t="str">
        <f t="shared" si="0"/>
        <v>May</v>
      </c>
      <c r="P4" s="26" t="str">
        <f t="shared" si="0"/>
        <v>June</v>
      </c>
      <c r="Q4" s="26" t="str">
        <f t="shared" si="0"/>
        <v>July</v>
      </c>
      <c r="R4" s="26" t="str">
        <f t="shared" si="0"/>
        <v>August</v>
      </c>
      <c r="S4" s="26" t="str">
        <f t="shared" si="0"/>
        <v>September</v>
      </c>
      <c r="T4" s="26" t="str">
        <f t="shared" si="0"/>
        <v>October</v>
      </c>
      <c r="U4" s="26" t="str">
        <f t="shared" si="0"/>
        <v>November</v>
      </c>
      <c r="V4" s="26" t="str">
        <f t="shared" si="0"/>
        <v>December</v>
      </c>
      <c r="W4" s="58"/>
      <c r="X4" s="26"/>
      <c r="Y4" s="26" t="str">
        <f t="shared" ref="Y4:AJ4" si="1">+K4</f>
        <v>January</v>
      </c>
      <c r="Z4" s="26" t="str">
        <f t="shared" si="1"/>
        <v>February</v>
      </c>
      <c r="AA4" s="26" t="str">
        <f t="shared" si="1"/>
        <v>March</v>
      </c>
      <c r="AB4" s="26" t="str">
        <f t="shared" si="1"/>
        <v>April</v>
      </c>
      <c r="AC4" s="26" t="str">
        <f t="shared" si="1"/>
        <v>May</v>
      </c>
      <c r="AD4" s="26" t="str">
        <f t="shared" si="1"/>
        <v>June</v>
      </c>
      <c r="AE4" s="26" t="str">
        <f t="shared" si="1"/>
        <v>July</v>
      </c>
      <c r="AF4" s="26" t="str">
        <f t="shared" si="1"/>
        <v>August</v>
      </c>
      <c r="AG4" s="26" t="str">
        <f t="shared" si="1"/>
        <v>September</v>
      </c>
      <c r="AH4" s="26" t="str">
        <f t="shared" si="1"/>
        <v>October</v>
      </c>
      <c r="AI4" s="26" t="str">
        <f t="shared" si="1"/>
        <v>November</v>
      </c>
      <c r="AJ4" s="26" t="str">
        <f t="shared" si="1"/>
        <v>December</v>
      </c>
      <c r="AK4" s="58"/>
      <c r="AL4" s="26" t="str">
        <f t="shared" ref="AL4:AW4" si="2">+AX4</f>
        <v>January</v>
      </c>
      <c r="AM4" s="26" t="str">
        <f t="shared" si="2"/>
        <v>February</v>
      </c>
      <c r="AN4" s="26" t="str">
        <f t="shared" si="2"/>
        <v>March</v>
      </c>
      <c r="AO4" s="26" t="str">
        <f t="shared" si="2"/>
        <v>April</v>
      </c>
      <c r="AP4" s="26" t="str">
        <f t="shared" si="2"/>
        <v>May</v>
      </c>
      <c r="AQ4" s="26" t="str">
        <f t="shared" si="2"/>
        <v>June</v>
      </c>
      <c r="AR4" s="26" t="str">
        <f t="shared" si="2"/>
        <v>July</v>
      </c>
      <c r="AS4" s="26" t="str">
        <f t="shared" si="2"/>
        <v>August</v>
      </c>
      <c r="AT4" s="26" t="str">
        <f t="shared" si="2"/>
        <v>September</v>
      </c>
      <c r="AU4" s="26" t="str">
        <f t="shared" si="2"/>
        <v>October</v>
      </c>
      <c r="AV4" s="26" t="str">
        <f t="shared" si="2"/>
        <v>November</v>
      </c>
      <c r="AW4" s="26" t="str">
        <f t="shared" si="2"/>
        <v>December</v>
      </c>
      <c r="AX4" s="58" t="str">
        <f t="shared" ref="AX4:BI4" si="3">+K4</f>
        <v>January</v>
      </c>
      <c r="AY4" s="26" t="str">
        <f t="shared" si="3"/>
        <v>February</v>
      </c>
      <c r="AZ4" s="26" t="str">
        <f t="shared" si="3"/>
        <v>March</v>
      </c>
      <c r="BA4" s="26" t="str">
        <f t="shared" si="3"/>
        <v>April</v>
      </c>
      <c r="BB4" s="26" t="str">
        <f t="shared" si="3"/>
        <v>May</v>
      </c>
      <c r="BC4" s="26" t="str">
        <f t="shared" si="3"/>
        <v>June</v>
      </c>
      <c r="BD4" s="26" t="str">
        <f t="shared" si="3"/>
        <v>July</v>
      </c>
      <c r="BE4" s="26" t="str">
        <f t="shared" si="3"/>
        <v>August</v>
      </c>
      <c r="BF4" s="26" t="str">
        <f t="shared" si="3"/>
        <v>September</v>
      </c>
      <c r="BG4" s="26" t="str">
        <f t="shared" si="3"/>
        <v>October</v>
      </c>
      <c r="BH4" s="26" t="str">
        <f t="shared" si="3"/>
        <v>November</v>
      </c>
      <c r="BI4" s="26" t="str">
        <f t="shared" si="3"/>
        <v>December</v>
      </c>
      <c r="BJ4" s="78" t="s">
        <v>12</v>
      </c>
      <c r="BK4" s="58" t="str">
        <f t="shared" ref="BK4:BV4" si="4">+AL4</f>
        <v>January</v>
      </c>
      <c r="BL4" s="26" t="str">
        <f t="shared" si="4"/>
        <v>February</v>
      </c>
      <c r="BM4" s="26" t="str">
        <f t="shared" si="4"/>
        <v>March</v>
      </c>
      <c r="BN4" s="26" t="str">
        <f t="shared" si="4"/>
        <v>April</v>
      </c>
      <c r="BO4" s="26" t="str">
        <f t="shared" si="4"/>
        <v>May</v>
      </c>
      <c r="BP4" s="26" t="str">
        <f t="shared" si="4"/>
        <v>June</v>
      </c>
      <c r="BQ4" s="26" t="str">
        <f t="shared" si="4"/>
        <v>July</v>
      </c>
      <c r="BR4" s="26" t="str">
        <f t="shared" si="4"/>
        <v>August</v>
      </c>
      <c r="BS4" s="26" t="str">
        <f t="shared" si="4"/>
        <v>September</v>
      </c>
      <c r="BT4" s="26" t="str">
        <f t="shared" si="4"/>
        <v>October</v>
      </c>
      <c r="BU4" s="26" t="str">
        <f t="shared" si="4"/>
        <v>November</v>
      </c>
      <c r="BV4" s="26" t="str">
        <f t="shared" si="4"/>
        <v>December</v>
      </c>
      <c r="BW4" s="27"/>
    </row>
    <row r="5" spans="1:75" x14ac:dyDescent="0.25">
      <c r="A5" s="68">
        <v>1</v>
      </c>
      <c r="B5" s="17">
        <v>1</v>
      </c>
      <c r="C5" s="17" t="s">
        <v>35</v>
      </c>
      <c r="D5" s="56">
        <v>66586</v>
      </c>
      <c r="E5" s="55">
        <f>(I5/D5)</f>
        <v>22.993094944883307</v>
      </c>
      <c r="F5" s="56">
        <v>97680</v>
      </c>
      <c r="G5" s="71">
        <f>(D5/F5)</f>
        <v>0.68167485667485672</v>
      </c>
      <c r="H5" s="55">
        <f>(I5/F5)</f>
        <v>15.673814701064702</v>
      </c>
      <c r="I5" s="63">
        <v>1531018.22</v>
      </c>
      <c r="J5" s="68" t="s">
        <v>35</v>
      </c>
      <c r="K5" s="57">
        <f>VLOOKUP(J5,$C$5:$H$16,5,FALSE)*'Adjustment Factors'!$I$3</f>
        <v>0</v>
      </c>
      <c r="L5" s="57">
        <f>VLOOKUP(J5,C$17:$H$28,5,FALSE)*'Adjustment Factors'!$I$4</f>
        <v>0</v>
      </c>
      <c r="M5" s="57">
        <f>VLOOKUP(J5,C$29:$H$40,5,FALSE)*'Adjustment Factors'!$I$5</f>
        <v>0</v>
      </c>
      <c r="N5" s="57">
        <f>VLOOKUP(J5,C$41:$H$52,5,FALSE)*'Adjustment Factors'!$I$6</f>
        <v>0</v>
      </c>
      <c r="O5" s="57">
        <f>VLOOKUP(J5,C$53:$H$64,5,FALSE)*'Adjustment Factors'!$I$7</f>
        <v>0</v>
      </c>
      <c r="P5" s="57">
        <f>VLOOKUP(J5,C$65:$H$76,5,FALSE)*'Adjustment Factors'!$I$8</f>
        <v>0</v>
      </c>
      <c r="Q5" s="57">
        <f>VLOOKUP(J5,C$77:$H$88,5,FALSE)*'Adjustment Factors'!$I$9</f>
        <v>0</v>
      </c>
      <c r="R5" s="57">
        <f>VLOOKUP(J5,C$89:$H$100,5,FALSE)*'Adjustment Factors'!$I$10</f>
        <v>0</v>
      </c>
      <c r="S5" s="57">
        <f>VLOOKUP(J5,C$101:$H$112,5,FALSE)*'Adjustment Factors'!$I$11</f>
        <v>0</v>
      </c>
      <c r="T5" s="57">
        <f>VLOOKUP(J5,C$113:$H$124,5,FALSE)*'Adjustment Factors'!$I$12</f>
        <v>0</v>
      </c>
      <c r="U5" s="57">
        <f>VLOOKUP(J5,C$125:$H$136,5,FALSE)*'Adjustment Factors'!$I$13</f>
        <v>0</v>
      </c>
      <c r="V5" s="57">
        <f>VLOOKUP(J5,C$137:$H$148,5,FALSE)*'Adjustment Factors'!$I$14</f>
        <v>0</v>
      </c>
      <c r="W5" s="68" t="str">
        <f>VLOOKUP(J5,Input!$A$25:$B$36,2,0)</f>
        <v>Yes</v>
      </c>
      <c r="X5" s="17" t="s">
        <v>35</v>
      </c>
      <c r="Y5" s="57">
        <f t="shared" ref="Y5:Y16" si="5">IFERROR(IF($W5="Yes",K5,0),0)</f>
        <v>0</v>
      </c>
      <c r="Z5" s="57">
        <f t="shared" ref="Z5:Z16" si="6">IFERROR(IF($W5="Yes",L5,0),0)</f>
        <v>0</v>
      </c>
      <c r="AA5" s="57">
        <f t="shared" ref="AA5:AA16" si="7">IFERROR(IF($W5="Yes",M5,0),0)</f>
        <v>0</v>
      </c>
      <c r="AB5" s="57">
        <f t="shared" ref="AB5:AB16" si="8">IFERROR(IF($W5="Yes",N5,0),0)</f>
        <v>0</v>
      </c>
      <c r="AC5" s="57">
        <f t="shared" ref="AC5:AC16" si="9">IFERROR(IF($W5="Yes",O5,0),0)</f>
        <v>0</v>
      </c>
      <c r="AD5" s="57">
        <f t="shared" ref="AD5:AD16" si="10">IFERROR(IF($W5="Yes",P5,0),0)</f>
        <v>0</v>
      </c>
      <c r="AE5" s="57">
        <f t="shared" ref="AE5:AE16" si="11">IFERROR(IF($W5="Yes",Q5,0),0)</f>
        <v>0</v>
      </c>
      <c r="AF5" s="57">
        <f t="shared" ref="AF5:AF16" si="12">IFERROR(IF($W5="Yes",R5,0),0)</f>
        <v>0</v>
      </c>
      <c r="AG5" s="57">
        <f t="shared" ref="AG5:AG16" si="13">IFERROR(IF($W5="Yes",S5,0),0)</f>
        <v>0</v>
      </c>
      <c r="AH5" s="57">
        <f t="shared" ref="AH5:AH16" si="14">IFERROR(IF($W5="Yes",T5,0),0)</f>
        <v>0</v>
      </c>
      <c r="AI5" s="57">
        <f t="shared" ref="AI5:AI16" si="15">IFERROR(IF($W5="Yes",U5,0),0)</f>
        <v>0</v>
      </c>
      <c r="AJ5" s="57">
        <f t="shared" ref="AJ5:AJ16" si="16">IFERROR(IF($W5="Yes",V5,0),0)</f>
        <v>0</v>
      </c>
      <c r="AK5" s="68" t="s">
        <v>35</v>
      </c>
      <c r="AL5" s="55">
        <f>VLOOKUP(J5,$C$5:$H$16,3,FALSE)</f>
        <v>22.993094944883307</v>
      </c>
      <c r="AM5" s="55">
        <f>VLOOKUP(J5,$C$17:$H$28,3,FALSE)</f>
        <v>23.043289486997875</v>
      </c>
      <c r="AN5" s="55">
        <f>VLOOKUP(J5,$C$29:H$40,3,FALSE)</f>
        <v>23.045669679291478</v>
      </c>
      <c r="AO5" s="55">
        <f>VLOOKUP(J5,$C$41:H$52,3,FALSE)</f>
        <v>23.072732437300818</v>
      </c>
      <c r="AP5" s="55">
        <f>VLOOKUP(J5,$C$53:H$64,3,FALSE)</f>
        <v>23.03928605111761</v>
      </c>
      <c r="AQ5" s="55">
        <f>VLOOKUP(J5,C65:$H$76,3,FALSE)</f>
        <v>22.968286237350195</v>
      </c>
      <c r="AR5" s="55">
        <f>VLOOKUP(J5,$C$77:H$88,3,FALSE)</f>
        <v>22.944083983402489</v>
      </c>
      <c r="AS5" s="55">
        <f>VLOOKUP(J5,$C$89:H$100,3,FALSE)</f>
        <v>22.907931316156702</v>
      </c>
      <c r="AT5" s="55">
        <f>VLOOKUP(J5,$C$101:H$112,3,FALSE)</f>
        <v>22.921171490383799</v>
      </c>
      <c r="AU5" s="55">
        <f>VLOOKUP(J5,$C$113:H$124,3,FALSE)</f>
        <v>22.950262635805384</v>
      </c>
      <c r="AV5" s="55">
        <f>VLOOKUP(J5,$C$125:H$136,3,FALSE)</f>
        <v>22.989216985078787</v>
      </c>
      <c r="AW5" s="55">
        <f>VLOOKUP(J5,$C$137:H$148,3,FALSE)</f>
        <v>22.817049273603157</v>
      </c>
      <c r="AX5" s="61">
        <f>(BK$2*Y5)</f>
        <v>0</v>
      </c>
      <c r="AY5" s="62">
        <f t="shared" ref="AY5:AY16" si="17">(BL$2*Z5)</f>
        <v>0</v>
      </c>
      <c r="AZ5" s="62">
        <f t="shared" ref="AZ5:AZ16" si="18">(BM$2*AA5)</f>
        <v>0</v>
      </c>
      <c r="BA5" s="62">
        <f t="shared" ref="BA5:BA16" si="19">(BN$2*AB5)</f>
        <v>0</v>
      </c>
      <c r="BB5" s="62">
        <f t="shared" ref="BB5:BB16" si="20">(BO$2*AC5)</f>
        <v>0</v>
      </c>
      <c r="BC5" s="62">
        <f t="shared" ref="BC5:BC16" si="21">(BP$2*AD5)</f>
        <v>0</v>
      </c>
      <c r="BD5" s="62">
        <f t="shared" ref="BD5:BD16" si="22">(BQ$2*AE5)</f>
        <v>0</v>
      </c>
      <c r="BE5" s="62">
        <f t="shared" ref="BE5:BE16" si="23">(BR$2*AF5)</f>
        <v>0</v>
      </c>
      <c r="BF5" s="62">
        <f t="shared" ref="BF5:BF16" si="24">(BS$2*AG5)</f>
        <v>0</v>
      </c>
      <c r="BG5" s="62">
        <f t="shared" ref="BG5:BG16" si="25">(BT$2*AH5)</f>
        <v>0</v>
      </c>
      <c r="BH5" s="62">
        <f t="shared" ref="BH5:BH16" si="26">(BU$2*AI5)</f>
        <v>0</v>
      </c>
      <c r="BI5" s="62">
        <f t="shared" ref="BI5:BI16" si="27">(BV$2*AJ5)</f>
        <v>0</v>
      </c>
      <c r="BJ5" s="79">
        <f>SUM(AX5:BI5)</f>
        <v>0</v>
      </c>
      <c r="BK5" s="59">
        <f>(AX5*AL5)</f>
        <v>0</v>
      </c>
      <c r="BL5" s="60">
        <f t="shared" ref="BL5:BL16" si="28">(AY5*AM5)</f>
        <v>0</v>
      </c>
      <c r="BM5" s="60">
        <f t="shared" ref="BM5:BM16" si="29">(AZ5*AN5)</f>
        <v>0</v>
      </c>
      <c r="BN5" s="60">
        <f t="shared" ref="BN5:BN16" si="30">(BA5*AO5)</f>
        <v>0</v>
      </c>
      <c r="BO5" s="60">
        <f t="shared" ref="BO5:BO16" si="31">(BB5*AP5)</f>
        <v>0</v>
      </c>
      <c r="BP5" s="60">
        <f t="shared" ref="BP5:BP16" si="32">(BC5*AQ5)</f>
        <v>0</v>
      </c>
      <c r="BQ5" s="60">
        <f t="shared" ref="BQ5:BQ16" si="33">(BD5*AR5)</f>
        <v>0</v>
      </c>
      <c r="BR5" s="60">
        <f t="shared" ref="BR5:BR16" si="34">(BE5*AS5)</f>
        <v>0</v>
      </c>
      <c r="BS5" s="60">
        <f t="shared" ref="BS5:BS16" si="35">(BF5*AT5)</f>
        <v>0</v>
      </c>
      <c r="BT5" s="60">
        <f t="shared" ref="BT5:BT16" si="36">(BG5*AU5)</f>
        <v>0</v>
      </c>
      <c r="BU5" s="60">
        <f t="shared" ref="BU5:BU16" si="37">(BH5*AV5)</f>
        <v>0</v>
      </c>
      <c r="BV5" s="60">
        <f t="shared" ref="BV5:BV16" si="38">(BI5*AW5)</f>
        <v>0</v>
      </c>
      <c r="BW5" s="74">
        <f>SUM(BK5:BV5)</f>
        <v>0</v>
      </c>
    </row>
    <row r="6" spans="1:75" x14ac:dyDescent="0.25">
      <c r="A6" s="68">
        <v>1</v>
      </c>
      <c r="B6" s="17">
        <v>2</v>
      </c>
      <c r="C6" s="17" t="s">
        <v>36</v>
      </c>
      <c r="D6" s="56">
        <v>163056</v>
      </c>
      <c r="E6" s="55">
        <f t="shared" ref="E6:E69" si="39">(I6/D6)</f>
        <v>17.658685911588655</v>
      </c>
      <c r="F6" s="56">
        <v>97680</v>
      </c>
      <c r="G6" s="71">
        <f t="shared" ref="G6:G69" si="40">(D6/F6)</f>
        <v>1.6692874692874693</v>
      </c>
      <c r="H6" s="55">
        <f t="shared" ref="H6:H69" si="41">(I6/F6)</f>
        <v>29.477423116298116</v>
      </c>
      <c r="I6" s="63">
        <v>2879354.69</v>
      </c>
      <c r="J6" s="68" t="s">
        <v>36</v>
      </c>
      <c r="K6" s="57">
        <f>VLOOKUP(J6,$C$5:$H$16,5,FALSE)*'Adjustment Factors'!$I$3</f>
        <v>0</v>
      </c>
      <c r="L6" s="57">
        <f>VLOOKUP(J6,C$17:$H$28,5,FALSE)*'Adjustment Factors'!$I$4</f>
        <v>0</v>
      </c>
      <c r="M6" s="57">
        <f>VLOOKUP(J6,C$29:$H$40,5,FALSE)*'Adjustment Factors'!$I$5</f>
        <v>0</v>
      </c>
      <c r="N6" s="57">
        <f>VLOOKUP(J6,C$41:$H$52,5,FALSE)*'Adjustment Factors'!$I$6</f>
        <v>0</v>
      </c>
      <c r="O6" s="57">
        <f>VLOOKUP(J6,C$53:$H$64,5,FALSE)*'Adjustment Factors'!$I$7</f>
        <v>0</v>
      </c>
      <c r="P6" s="57">
        <f>VLOOKUP(J6,C$65:$H$76,5,FALSE)*'Adjustment Factors'!$I$8</f>
        <v>0</v>
      </c>
      <c r="Q6" s="57">
        <f>VLOOKUP(J6,C$77:$H$88,5,FALSE)*'Adjustment Factors'!$I$9</f>
        <v>0</v>
      </c>
      <c r="R6" s="57">
        <f>VLOOKUP(J6,C$89:$H$100,5,FALSE)*'Adjustment Factors'!$I$10</f>
        <v>0</v>
      </c>
      <c r="S6" s="57">
        <f>VLOOKUP(J6,C$101:$H$112,5,FALSE)*'Adjustment Factors'!$I$11</f>
        <v>0</v>
      </c>
      <c r="T6" s="57">
        <f>VLOOKUP(J6,C$113:$H$124,5,FALSE)*'Adjustment Factors'!$I$12</f>
        <v>0</v>
      </c>
      <c r="U6" s="57">
        <f>VLOOKUP(J6,C$125:$H$136,5,FALSE)*'Adjustment Factors'!$I$13</f>
        <v>0</v>
      </c>
      <c r="V6" s="57">
        <f>VLOOKUP(J6,C$137:$H$148,5,FALSE)*'Adjustment Factors'!$I$14</f>
        <v>0</v>
      </c>
      <c r="W6" s="68" t="str">
        <f>VLOOKUP(J6,Input!$A$25:$B$36,2,0)</f>
        <v>Yes</v>
      </c>
      <c r="X6" s="17" t="s">
        <v>36</v>
      </c>
      <c r="Y6" s="57">
        <f t="shared" si="5"/>
        <v>0</v>
      </c>
      <c r="Z6" s="57">
        <f t="shared" si="6"/>
        <v>0</v>
      </c>
      <c r="AA6" s="57">
        <f t="shared" si="7"/>
        <v>0</v>
      </c>
      <c r="AB6" s="57">
        <f t="shared" si="8"/>
        <v>0</v>
      </c>
      <c r="AC6" s="57">
        <f t="shared" si="9"/>
        <v>0</v>
      </c>
      <c r="AD6" s="57">
        <f t="shared" si="10"/>
        <v>0</v>
      </c>
      <c r="AE6" s="57">
        <f t="shared" si="11"/>
        <v>0</v>
      </c>
      <c r="AF6" s="57">
        <f t="shared" si="12"/>
        <v>0</v>
      </c>
      <c r="AG6" s="57">
        <f t="shared" si="13"/>
        <v>0</v>
      </c>
      <c r="AH6" s="57">
        <f t="shared" si="14"/>
        <v>0</v>
      </c>
      <c r="AI6" s="57">
        <f t="shared" si="15"/>
        <v>0</v>
      </c>
      <c r="AJ6" s="57">
        <f t="shared" si="16"/>
        <v>0</v>
      </c>
      <c r="AK6" s="68" t="s">
        <v>36</v>
      </c>
      <c r="AL6" s="55">
        <f t="shared" ref="AL6:AL16" si="42">VLOOKUP(J6,$C$5:$H$16,3,FALSE)</f>
        <v>17.658685911588655</v>
      </c>
      <c r="AM6" s="55">
        <f t="shared" ref="AM6:AM16" si="43">VLOOKUP(J6,$C$17:$H$28,3,FALSE)</f>
        <v>17.738385300285334</v>
      </c>
      <c r="AN6" s="55">
        <f>VLOOKUP(J6,$C$29:H$40,3,FALSE)</f>
        <v>17.765888804464264</v>
      </c>
      <c r="AO6" s="55">
        <f>VLOOKUP(J6,$C$41:H$52,3,FALSE)</f>
        <v>17.879014777066811</v>
      </c>
      <c r="AP6" s="55">
        <f>VLOOKUP(J6,$C$53:H$64,3,FALSE)</f>
        <v>17.817435929173559</v>
      </c>
      <c r="AQ6" s="55">
        <f>VLOOKUP(J6,C66:$H$76,3,FALSE)</f>
        <v>17.725557453242246</v>
      </c>
      <c r="AR6" s="55">
        <f>VLOOKUP(J6,$C$77:H$88,3,FALSE)</f>
        <v>17.640810075532315</v>
      </c>
      <c r="AS6" s="55">
        <f>VLOOKUP(J6,$C$89:H$100,3,FALSE)</f>
        <v>17.689855751944108</v>
      </c>
      <c r="AT6" s="55">
        <f>VLOOKUP(J6,$C$101:H$112,3,FALSE)</f>
        <v>17.634532729750919</v>
      </c>
      <c r="AU6" s="55">
        <f>VLOOKUP(J6,$C$113:H$124,3,FALSE)</f>
        <v>17.726310776481711</v>
      </c>
      <c r="AV6" s="55">
        <f>VLOOKUP(J6,$C$125:H$136,3,FALSE)</f>
        <v>17.600253435595565</v>
      </c>
      <c r="AW6" s="55">
        <f>VLOOKUP(J6,$C$137:H$148,3,FALSE)</f>
        <v>17.531071320063884</v>
      </c>
      <c r="AX6" s="61">
        <f t="shared" ref="AX6:AX16" si="44">(BK$2*Y6)</f>
        <v>0</v>
      </c>
      <c r="AY6" s="62">
        <f t="shared" si="17"/>
        <v>0</v>
      </c>
      <c r="AZ6" s="62">
        <f t="shared" si="18"/>
        <v>0</v>
      </c>
      <c r="BA6" s="62">
        <f t="shared" si="19"/>
        <v>0</v>
      </c>
      <c r="BB6" s="62">
        <f t="shared" si="20"/>
        <v>0</v>
      </c>
      <c r="BC6" s="62">
        <f t="shared" si="21"/>
        <v>0</v>
      </c>
      <c r="BD6" s="62">
        <f t="shared" si="22"/>
        <v>0</v>
      </c>
      <c r="BE6" s="62">
        <f t="shared" si="23"/>
        <v>0</v>
      </c>
      <c r="BF6" s="62">
        <f t="shared" si="24"/>
        <v>0</v>
      </c>
      <c r="BG6" s="62">
        <f t="shared" si="25"/>
        <v>0</v>
      </c>
      <c r="BH6" s="62">
        <f t="shared" si="26"/>
        <v>0</v>
      </c>
      <c r="BI6" s="62">
        <f t="shared" si="27"/>
        <v>0</v>
      </c>
      <c r="BJ6" s="79">
        <f t="shared" ref="BJ6:BJ16" si="45">SUM(AX6:BI6)</f>
        <v>0</v>
      </c>
      <c r="BK6" s="59">
        <f t="shared" ref="BK6:BK16" si="46">(AX6*AL6)</f>
        <v>0</v>
      </c>
      <c r="BL6" s="60">
        <f t="shared" si="28"/>
        <v>0</v>
      </c>
      <c r="BM6" s="60">
        <f t="shared" si="29"/>
        <v>0</v>
      </c>
      <c r="BN6" s="60">
        <f t="shared" si="30"/>
        <v>0</v>
      </c>
      <c r="BO6" s="60">
        <f t="shared" si="31"/>
        <v>0</v>
      </c>
      <c r="BP6" s="60">
        <f t="shared" si="32"/>
        <v>0</v>
      </c>
      <c r="BQ6" s="60">
        <f t="shared" si="33"/>
        <v>0</v>
      </c>
      <c r="BR6" s="60">
        <f t="shared" si="34"/>
        <v>0</v>
      </c>
      <c r="BS6" s="60">
        <f t="shared" si="35"/>
        <v>0</v>
      </c>
      <c r="BT6" s="60">
        <f t="shared" si="36"/>
        <v>0</v>
      </c>
      <c r="BU6" s="60">
        <f t="shared" si="37"/>
        <v>0</v>
      </c>
      <c r="BV6" s="60">
        <f t="shared" si="38"/>
        <v>0</v>
      </c>
      <c r="BW6" s="74">
        <f t="shared" ref="BW6:BW16" si="47">SUM(BK6:BV6)</f>
        <v>0</v>
      </c>
    </row>
    <row r="7" spans="1:75" x14ac:dyDescent="0.25">
      <c r="A7" s="68">
        <v>1</v>
      </c>
      <c r="B7" s="17">
        <v>3</v>
      </c>
      <c r="C7" s="17" t="s">
        <v>37</v>
      </c>
      <c r="D7" s="56">
        <v>50276</v>
      </c>
      <c r="E7" s="55">
        <f t="shared" si="39"/>
        <v>47.19</v>
      </c>
      <c r="F7" s="56">
        <v>97680</v>
      </c>
      <c r="G7" s="71">
        <f t="shared" si="40"/>
        <v>0.51470106470106469</v>
      </c>
      <c r="H7" s="55">
        <f t="shared" si="41"/>
        <v>24.288743243243243</v>
      </c>
      <c r="I7" s="63">
        <v>2372524.44</v>
      </c>
      <c r="J7" s="68" t="s">
        <v>37</v>
      </c>
      <c r="K7" s="57">
        <f>VLOOKUP(J7,$C$5:$H$16,5,FALSE)*'Adjustment Factors'!$I$3</f>
        <v>0</v>
      </c>
      <c r="L7" s="57">
        <f>VLOOKUP(J7,C$17:$H$28,5,FALSE)*'Adjustment Factors'!$I$4</f>
        <v>0</v>
      </c>
      <c r="M7" s="57">
        <f>VLOOKUP(J7,C$29:$H$40,5,FALSE)*'Adjustment Factors'!$I$5</f>
        <v>0</v>
      </c>
      <c r="N7" s="57">
        <f>VLOOKUP(J7,C$41:$H$52,5,FALSE)*'Adjustment Factors'!$I$6</f>
        <v>0</v>
      </c>
      <c r="O7" s="57">
        <f>VLOOKUP(J7,C$53:$H$64,5,FALSE)*'Adjustment Factors'!$I$7</f>
        <v>0</v>
      </c>
      <c r="P7" s="57">
        <f>VLOOKUP(J7,C$65:$H$76,5,FALSE)*'Adjustment Factors'!$I$8</f>
        <v>0</v>
      </c>
      <c r="Q7" s="57">
        <f>VLOOKUP(J7,C$77:$H$88,5,FALSE)*'Adjustment Factors'!$I$9</f>
        <v>0</v>
      </c>
      <c r="R7" s="57">
        <f>VLOOKUP(J7,C$89:$H$100,5,FALSE)*'Adjustment Factors'!$I$10</f>
        <v>0</v>
      </c>
      <c r="S7" s="57">
        <f>VLOOKUP(J7,C$101:$H$112,5,FALSE)*'Adjustment Factors'!$I$11</f>
        <v>0</v>
      </c>
      <c r="T7" s="57">
        <f>VLOOKUP(J7,C$113:$H$124,5,FALSE)*'Adjustment Factors'!$I$12</f>
        <v>0</v>
      </c>
      <c r="U7" s="57">
        <f>VLOOKUP(J7,C$125:$H$136,5,FALSE)*'Adjustment Factors'!$I$13</f>
        <v>0</v>
      </c>
      <c r="V7" s="57">
        <f>VLOOKUP(J7,C$137:$H$148,5,FALSE)*'Adjustment Factors'!$I$14</f>
        <v>0</v>
      </c>
      <c r="W7" s="68" t="str">
        <f>VLOOKUP(J7,Input!$A$25:$B$36,2,0)</f>
        <v>Yes</v>
      </c>
      <c r="X7" s="17" t="s">
        <v>37</v>
      </c>
      <c r="Y7" s="57">
        <f t="shared" si="5"/>
        <v>0</v>
      </c>
      <c r="Z7" s="57">
        <f t="shared" si="6"/>
        <v>0</v>
      </c>
      <c r="AA7" s="57">
        <f t="shared" si="7"/>
        <v>0</v>
      </c>
      <c r="AB7" s="57">
        <f t="shared" si="8"/>
        <v>0</v>
      </c>
      <c r="AC7" s="57">
        <f t="shared" si="9"/>
        <v>0</v>
      </c>
      <c r="AD7" s="57">
        <f t="shared" si="10"/>
        <v>0</v>
      </c>
      <c r="AE7" s="57">
        <f t="shared" si="11"/>
        <v>0</v>
      </c>
      <c r="AF7" s="57">
        <f t="shared" si="12"/>
        <v>0</v>
      </c>
      <c r="AG7" s="57">
        <f t="shared" si="13"/>
        <v>0</v>
      </c>
      <c r="AH7" s="57">
        <f t="shared" si="14"/>
        <v>0</v>
      </c>
      <c r="AI7" s="57">
        <f t="shared" si="15"/>
        <v>0</v>
      </c>
      <c r="AJ7" s="57">
        <f t="shared" si="16"/>
        <v>0</v>
      </c>
      <c r="AK7" s="68" t="s">
        <v>37</v>
      </c>
      <c r="AL7" s="55">
        <f t="shared" si="42"/>
        <v>47.19</v>
      </c>
      <c r="AM7" s="55">
        <f t="shared" si="43"/>
        <v>47.19</v>
      </c>
      <c r="AN7" s="55">
        <f>VLOOKUP(J7,$C$29:H$40,3,FALSE)</f>
        <v>47.19</v>
      </c>
      <c r="AO7" s="55">
        <f>VLOOKUP(J7,$C$41:H$52,3,FALSE)</f>
        <v>47.19</v>
      </c>
      <c r="AP7" s="55">
        <f>VLOOKUP(J7,$C$53:H$64,3,FALSE)</f>
        <v>47.190000000000005</v>
      </c>
      <c r="AQ7" s="55">
        <f>VLOOKUP(J7,C67:$H$76,3,FALSE)</f>
        <v>47.19</v>
      </c>
      <c r="AR7" s="55">
        <f>VLOOKUP(J7,$C$77:H$88,3,FALSE)</f>
        <v>47.19</v>
      </c>
      <c r="AS7" s="55">
        <f>VLOOKUP(J7,$C$89:H$100,3,FALSE)</f>
        <v>47.190000000000005</v>
      </c>
      <c r="AT7" s="55">
        <f>VLOOKUP(J7,$C$101:H$112,3,FALSE)</f>
        <v>47.19</v>
      </c>
      <c r="AU7" s="55">
        <f>VLOOKUP(J7,$C$113:H$124,3,FALSE)</f>
        <v>47.19</v>
      </c>
      <c r="AV7" s="55">
        <f>VLOOKUP(J7,$C$125:H$136,3,FALSE)</f>
        <v>47.19</v>
      </c>
      <c r="AW7" s="55">
        <f>VLOOKUP(J7,$C$137:H$148,3,FALSE)</f>
        <v>47.19</v>
      </c>
      <c r="AX7" s="61">
        <f t="shared" si="44"/>
        <v>0</v>
      </c>
      <c r="AY7" s="62">
        <f t="shared" si="17"/>
        <v>0</v>
      </c>
      <c r="AZ7" s="62">
        <f t="shared" si="18"/>
        <v>0</v>
      </c>
      <c r="BA7" s="62">
        <f t="shared" si="19"/>
        <v>0</v>
      </c>
      <c r="BB7" s="62">
        <f t="shared" si="20"/>
        <v>0</v>
      </c>
      <c r="BC7" s="62">
        <f t="shared" si="21"/>
        <v>0</v>
      </c>
      <c r="BD7" s="62">
        <f t="shared" si="22"/>
        <v>0</v>
      </c>
      <c r="BE7" s="62">
        <f t="shared" si="23"/>
        <v>0</v>
      </c>
      <c r="BF7" s="62">
        <f t="shared" si="24"/>
        <v>0</v>
      </c>
      <c r="BG7" s="62">
        <f t="shared" si="25"/>
        <v>0</v>
      </c>
      <c r="BH7" s="62">
        <f t="shared" si="26"/>
        <v>0</v>
      </c>
      <c r="BI7" s="62">
        <f t="shared" si="27"/>
        <v>0</v>
      </c>
      <c r="BJ7" s="79">
        <f t="shared" si="45"/>
        <v>0</v>
      </c>
      <c r="BK7" s="59">
        <f t="shared" si="46"/>
        <v>0</v>
      </c>
      <c r="BL7" s="60">
        <f t="shared" si="28"/>
        <v>0</v>
      </c>
      <c r="BM7" s="60">
        <f t="shared" si="29"/>
        <v>0</v>
      </c>
      <c r="BN7" s="60">
        <f t="shared" si="30"/>
        <v>0</v>
      </c>
      <c r="BO7" s="60">
        <f t="shared" si="31"/>
        <v>0</v>
      </c>
      <c r="BP7" s="60">
        <f t="shared" si="32"/>
        <v>0</v>
      </c>
      <c r="BQ7" s="60">
        <f t="shared" si="33"/>
        <v>0</v>
      </c>
      <c r="BR7" s="60">
        <f t="shared" si="34"/>
        <v>0</v>
      </c>
      <c r="BS7" s="60">
        <f t="shared" si="35"/>
        <v>0</v>
      </c>
      <c r="BT7" s="60">
        <f t="shared" si="36"/>
        <v>0</v>
      </c>
      <c r="BU7" s="60">
        <f t="shared" si="37"/>
        <v>0</v>
      </c>
      <c r="BV7" s="60">
        <f t="shared" si="38"/>
        <v>0</v>
      </c>
      <c r="BW7" s="74">
        <f t="shared" si="47"/>
        <v>0</v>
      </c>
    </row>
    <row r="8" spans="1:75" x14ac:dyDescent="0.25">
      <c r="A8" s="68">
        <v>1</v>
      </c>
      <c r="B8" s="17">
        <v>4</v>
      </c>
      <c r="C8" s="17" t="s">
        <v>38</v>
      </c>
      <c r="D8" s="56">
        <v>71551</v>
      </c>
      <c r="E8" s="55">
        <f t="shared" si="39"/>
        <v>89.606589285963864</v>
      </c>
      <c r="F8" s="56">
        <v>97680</v>
      </c>
      <c r="G8" s="71">
        <f t="shared" si="40"/>
        <v>0.73250409500409497</v>
      </c>
      <c r="H8" s="55">
        <f t="shared" si="41"/>
        <v>65.637193591318592</v>
      </c>
      <c r="I8" s="63">
        <v>6411441.0700000003</v>
      </c>
      <c r="J8" s="68" t="s">
        <v>38</v>
      </c>
      <c r="K8" s="57">
        <f>VLOOKUP(J8,$C$5:$H$16,5,FALSE)*'Adjustment Factors'!$I$3</f>
        <v>0</v>
      </c>
      <c r="L8" s="57">
        <f>VLOOKUP(J8,C$17:$H$28,5,FALSE)*'Adjustment Factors'!$I$4</f>
        <v>0</v>
      </c>
      <c r="M8" s="57">
        <f>VLOOKUP(J8,C$29:$H$40,5,FALSE)*'Adjustment Factors'!$I$5</f>
        <v>0</v>
      </c>
      <c r="N8" s="57">
        <f>VLOOKUP(J8,C$41:$H$52,5,FALSE)*'Adjustment Factors'!$I$6</f>
        <v>0</v>
      </c>
      <c r="O8" s="57">
        <f>VLOOKUP(J8,C$53:$H$64,5,FALSE)*'Adjustment Factors'!$I$7</f>
        <v>0</v>
      </c>
      <c r="P8" s="57">
        <f>VLOOKUP(J8,C$65:$H$76,5,FALSE)*'Adjustment Factors'!$I$8</f>
        <v>0</v>
      </c>
      <c r="Q8" s="57">
        <f>VLOOKUP(J8,C$77:$H$88,5,FALSE)*'Adjustment Factors'!$I$9</f>
        <v>0</v>
      </c>
      <c r="R8" s="57">
        <f>VLOOKUP(J8,C$89:$H$100,5,FALSE)*'Adjustment Factors'!$I$10</f>
        <v>0</v>
      </c>
      <c r="S8" s="57">
        <f>VLOOKUP(J8,C$101:$H$112,5,FALSE)*'Adjustment Factors'!$I$11</f>
        <v>0</v>
      </c>
      <c r="T8" s="57">
        <f>VLOOKUP(J8,C$113:$H$124,5,FALSE)*'Adjustment Factors'!$I$12</f>
        <v>0</v>
      </c>
      <c r="U8" s="57">
        <f>VLOOKUP(J8,C$125:$H$136,5,FALSE)*'Adjustment Factors'!$I$13</f>
        <v>0</v>
      </c>
      <c r="V8" s="57">
        <f>VLOOKUP(J8,C$137:$H$148,5,FALSE)*'Adjustment Factors'!$I$14</f>
        <v>0</v>
      </c>
      <c r="W8" s="68" t="str">
        <f>VLOOKUP(J8,Input!$A$25:$B$36,2,0)</f>
        <v>Yes</v>
      </c>
      <c r="X8" s="17" t="s">
        <v>38</v>
      </c>
      <c r="Y8" s="57">
        <f t="shared" si="5"/>
        <v>0</v>
      </c>
      <c r="Z8" s="57">
        <f t="shared" si="6"/>
        <v>0</v>
      </c>
      <c r="AA8" s="57">
        <f t="shared" si="7"/>
        <v>0</v>
      </c>
      <c r="AB8" s="57">
        <f t="shared" si="8"/>
        <v>0</v>
      </c>
      <c r="AC8" s="57">
        <f t="shared" si="9"/>
        <v>0</v>
      </c>
      <c r="AD8" s="57">
        <f t="shared" si="10"/>
        <v>0</v>
      </c>
      <c r="AE8" s="57">
        <f t="shared" si="11"/>
        <v>0</v>
      </c>
      <c r="AF8" s="57">
        <f t="shared" si="12"/>
        <v>0</v>
      </c>
      <c r="AG8" s="57">
        <f t="shared" si="13"/>
        <v>0</v>
      </c>
      <c r="AH8" s="57">
        <f t="shared" si="14"/>
        <v>0</v>
      </c>
      <c r="AI8" s="57">
        <f t="shared" si="15"/>
        <v>0</v>
      </c>
      <c r="AJ8" s="57">
        <f t="shared" si="16"/>
        <v>0</v>
      </c>
      <c r="AK8" s="68" t="s">
        <v>38</v>
      </c>
      <c r="AL8" s="55">
        <f t="shared" si="42"/>
        <v>89.606589285963864</v>
      </c>
      <c r="AM8" s="55">
        <f t="shared" si="43"/>
        <v>89.513452672955978</v>
      </c>
      <c r="AN8" s="55">
        <f>VLOOKUP(J8,$C$29:H$40,3,FALSE)</f>
        <v>89.807511230021831</v>
      </c>
      <c r="AO8" s="55">
        <f>VLOOKUP(J8,$C$41:H$52,3,FALSE)</f>
        <v>89.758520861468483</v>
      </c>
      <c r="AP8" s="55">
        <f>VLOOKUP(J8,$C$53:H$64,3,FALSE)</f>
        <v>90.09656392427253</v>
      </c>
      <c r="AQ8" s="55">
        <f>VLOOKUP(J8,C68:$H$76,3,FALSE)</f>
        <v>89.804970987372812</v>
      </c>
      <c r="AR8" s="55">
        <f>VLOOKUP(J8,$C$77:H$88,3,FALSE)</f>
        <v>90.07554664836708</v>
      </c>
      <c r="AS8" s="55">
        <f>VLOOKUP(J8,$C$89:H$100,3,FALSE)</f>
        <v>90.121432463411793</v>
      </c>
      <c r="AT8" s="55">
        <f>VLOOKUP(J8,$C$101:H$112,3,FALSE)</f>
        <v>89.882802520803139</v>
      </c>
      <c r="AU8" s="55">
        <f>VLOOKUP(J8,$C$113:H$124,3,FALSE)</f>
        <v>89.94010296145315</v>
      </c>
      <c r="AV8" s="55">
        <f>VLOOKUP(J8,$C$125:H$136,3,FALSE)</f>
        <v>89.788501748604475</v>
      </c>
      <c r="AW8" s="55">
        <f>VLOOKUP(J8,$C$137:H$148,3,FALSE)</f>
        <v>89.925550167043866</v>
      </c>
      <c r="AX8" s="61">
        <f t="shared" si="44"/>
        <v>0</v>
      </c>
      <c r="AY8" s="62">
        <f t="shared" si="17"/>
        <v>0</v>
      </c>
      <c r="AZ8" s="62">
        <f t="shared" si="18"/>
        <v>0</v>
      </c>
      <c r="BA8" s="62">
        <f t="shared" si="19"/>
        <v>0</v>
      </c>
      <c r="BB8" s="62">
        <f t="shared" si="20"/>
        <v>0</v>
      </c>
      <c r="BC8" s="62">
        <f t="shared" si="21"/>
        <v>0</v>
      </c>
      <c r="BD8" s="62">
        <f t="shared" si="22"/>
        <v>0</v>
      </c>
      <c r="BE8" s="62">
        <f t="shared" si="23"/>
        <v>0</v>
      </c>
      <c r="BF8" s="62">
        <f t="shared" si="24"/>
        <v>0</v>
      </c>
      <c r="BG8" s="62">
        <f t="shared" si="25"/>
        <v>0</v>
      </c>
      <c r="BH8" s="62">
        <f t="shared" si="26"/>
        <v>0</v>
      </c>
      <c r="BI8" s="62">
        <f t="shared" si="27"/>
        <v>0</v>
      </c>
      <c r="BJ8" s="79">
        <f t="shared" si="45"/>
        <v>0</v>
      </c>
      <c r="BK8" s="59">
        <f t="shared" si="46"/>
        <v>0</v>
      </c>
      <c r="BL8" s="60">
        <f t="shared" si="28"/>
        <v>0</v>
      </c>
      <c r="BM8" s="60">
        <f t="shared" si="29"/>
        <v>0</v>
      </c>
      <c r="BN8" s="60">
        <f t="shared" si="30"/>
        <v>0</v>
      </c>
      <c r="BO8" s="60">
        <f t="shared" si="31"/>
        <v>0</v>
      </c>
      <c r="BP8" s="60">
        <f t="shared" si="32"/>
        <v>0</v>
      </c>
      <c r="BQ8" s="60">
        <f t="shared" si="33"/>
        <v>0</v>
      </c>
      <c r="BR8" s="60">
        <f t="shared" si="34"/>
        <v>0</v>
      </c>
      <c r="BS8" s="60">
        <f t="shared" si="35"/>
        <v>0</v>
      </c>
      <c r="BT8" s="60">
        <f t="shared" si="36"/>
        <v>0</v>
      </c>
      <c r="BU8" s="60">
        <f t="shared" si="37"/>
        <v>0</v>
      </c>
      <c r="BV8" s="60">
        <f t="shared" si="38"/>
        <v>0</v>
      </c>
      <c r="BW8" s="74">
        <f t="shared" si="47"/>
        <v>0</v>
      </c>
    </row>
    <row r="9" spans="1:75" x14ac:dyDescent="0.25">
      <c r="A9" s="68">
        <v>1</v>
      </c>
      <c r="B9" s="17">
        <v>5</v>
      </c>
      <c r="C9" s="17" t="s">
        <v>39</v>
      </c>
      <c r="D9" s="56">
        <v>15800</v>
      </c>
      <c r="E9" s="55">
        <f t="shared" si="39"/>
        <v>328.81187025316456</v>
      </c>
      <c r="F9" s="56">
        <v>97680</v>
      </c>
      <c r="G9" s="71">
        <f t="shared" si="40"/>
        <v>0.16175266175266176</v>
      </c>
      <c r="H9" s="55">
        <f t="shared" si="41"/>
        <v>53.186195229320226</v>
      </c>
      <c r="I9" s="63">
        <v>5195227.55</v>
      </c>
      <c r="J9" s="68" t="s">
        <v>39</v>
      </c>
      <c r="K9" s="57">
        <f>VLOOKUP(J9,$C$5:$H$16,5,FALSE)*'Adjustment Factors'!$I$3</f>
        <v>0</v>
      </c>
      <c r="L9" s="57">
        <f>VLOOKUP(J9,C$17:$H$28,5,FALSE)*'Adjustment Factors'!$I$4</f>
        <v>0</v>
      </c>
      <c r="M9" s="57">
        <f>VLOOKUP(J9,C$29:$H$40,5,FALSE)*'Adjustment Factors'!$I$5</f>
        <v>0</v>
      </c>
      <c r="N9" s="57">
        <f>VLOOKUP(J9,C$41:$H$52,5,FALSE)*'Adjustment Factors'!$I$6</f>
        <v>0</v>
      </c>
      <c r="O9" s="57">
        <f>VLOOKUP(J9,C$53:$H$64,5,FALSE)*'Adjustment Factors'!$I$7</f>
        <v>0</v>
      </c>
      <c r="P9" s="57">
        <f>VLOOKUP(J9,C$65:$H$76,5,FALSE)*'Adjustment Factors'!$I$8</f>
        <v>0</v>
      </c>
      <c r="Q9" s="57">
        <f>VLOOKUP(J9,C$77:$H$88,5,FALSE)*'Adjustment Factors'!$I$9</f>
        <v>0</v>
      </c>
      <c r="R9" s="57">
        <f>VLOOKUP(J9,C$89:$H$100,5,FALSE)*'Adjustment Factors'!$I$10</f>
        <v>0</v>
      </c>
      <c r="S9" s="57">
        <f>VLOOKUP(J9,C$101:$H$112,5,FALSE)*'Adjustment Factors'!$I$11</f>
        <v>0</v>
      </c>
      <c r="T9" s="57">
        <f>VLOOKUP(J9,C$113:$H$124,5,FALSE)*'Adjustment Factors'!$I$12</f>
        <v>0</v>
      </c>
      <c r="U9" s="57">
        <f>VLOOKUP(J9,C$125:$H$136,5,FALSE)*'Adjustment Factors'!$I$13</f>
        <v>0</v>
      </c>
      <c r="V9" s="57">
        <f>VLOOKUP(J9,C$137:$H$148,5,FALSE)*'Adjustment Factors'!$I$14</f>
        <v>0</v>
      </c>
      <c r="W9" s="68" t="str">
        <f>VLOOKUP(J9,Input!$A$25:$B$36,2,0)</f>
        <v>Yes</v>
      </c>
      <c r="X9" s="17" t="s">
        <v>39</v>
      </c>
      <c r="Y9" s="57">
        <f t="shared" si="5"/>
        <v>0</v>
      </c>
      <c r="Z9" s="57">
        <f t="shared" si="6"/>
        <v>0</v>
      </c>
      <c r="AA9" s="57">
        <f t="shared" si="7"/>
        <v>0</v>
      </c>
      <c r="AB9" s="57">
        <f t="shared" si="8"/>
        <v>0</v>
      </c>
      <c r="AC9" s="57">
        <f t="shared" si="9"/>
        <v>0</v>
      </c>
      <c r="AD9" s="57">
        <f t="shared" si="10"/>
        <v>0</v>
      </c>
      <c r="AE9" s="57">
        <f t="shared" si="11"/>
        <v>0</v>
      </c>
      <c r="AF9" s="57">
        <f t="shared" si="12"/>
        <v>0</v>
      </c>
      <c r="AG9" s="57">
        <f t="shared" si="13"/>
        <v>0</v>
      </c>
      <c r="AH9" s="57">
        <f t="shared" si="14"/>
        <v>0</v>
      </c>
      <c r="AI9" s="57">
        <f t="shared" si="15"/>
        <v>0</v>
      </c>
      <c r="AJ9" s="57">
        <f t="shared" si="16"/>
        <v>0</v>
      </c>
      <c r="AK9" s="68" t="s">
        <v>39</v>
      </c>
      <c r="AL9" s="55">
        <f t="shared" si="42"/>
        <v>328.81187025316456</v>
      </c>
      <c r="AM9" s="55">
        <f t="shared" si="43"/>
        <v>328.76652978723405</v>
      </c>
      <c r="AN9" s="55">
        <f>VLOOKUP(J9,$C$29:H$40,3,FALSE)</f>
        <v>329.80092015255161</v>
      </c>
      <c r="AO9" s="55">
        <f>VLOOKUP(J9,$C$41:H$52,3,FALSE)</f>
        <v>329.04720089428298</v>
      </c>
      <c r="AP9" s="55">
        <f>VLOOKUP(J9,$C$53:H$64,3,FALSE)</f>
        <v>326.05178044749556</v>
      </c>
      <c r="AQ9" s="55">
        <f>VLOOKUP(J9,C69:$H$76,3,FALSE)</f>
        <v>329.74735465116282</v>
      </c>
      <c r="AR9" s="55">
        <f>VLOOKUP(J9,$C$77:H$88,3,FALSE)</f>
        <v>322.2338067818298</v>
      </c>
      <c r="AS9" s="55">
        <f>VLOOKUP(J9,$C$89:H$100,3,FALSE)</f>
        <v>325.01362594851958</v>
      </c>
      <c r="AT9" s="55">
        <f>VLOOKUP(J9,$C$101:H$112,3,FALSE)</f>
        <v>325.01072005284789</v>
      </c>
      <c r="AU9" s="55">
        <f>VLOOKUP(J9,$C$113:H$124,3,FALSE)</f>
        <v>324.54946894132212</v>
      </c>
      <c r="AV9" s="55">
        <f>VLOOKUP(J9,$C$125:H$136,3,FALSE)</f>
        <v>324.11870662460569</v>
      </c>
      <c r="AW9" s="55">
        <f>VLOOKUP(J9,$C$137:H$148,3,FALSE)</f>
        <v>321.35390493657343</v>
      </c>
      <c r="AX9" s="61">
        <f t="shared" si="44"/>
        <v>0</v>
      </c>
      <c r="AY9" s="62">
        <f t="shared" si="17"/>
        <v>0</v>
      </c>
      <c r="AZ9" s="62">
        <f t="shared" si="18"/>
        <v>0</v>
      </c>
      <c r="BA9" s="62">
        <f t="shared" si="19"/>
        <v>0</v>
      </c>
      <c r="BB9" s="62">
        <f t="shared" si="20"/>
        <v>0</v>
      </c>
      <c r="BC9" s="62">
        <f t="shared" si="21"/>
        <v>0</v>
      </c>
      <c r="BD9" s="62">
        <f t="shared" si="22"/>
        <v>0</v>
      </c>
      <c r="BE9" s="62">
        <f t="shared" si="23"/>
        <v>0</v>
      </c>
      <c r="BF9" s="62">
        <f t="shared" si="24"/>
        <v>0</v>
      </c>
      <c r="BG9" s="62">
        <f t="shared" si="25"/>
        <v>0</v>
      </c>
      <c r="BH9" s="62">
        <f t="shared" si="26"/>
        <v>0</v>
      </c>
      <c r="BI9" s="62">
        <f t="shared" si="27"/>
        <v>0</v>
      </c>
      <c r="BJ9" s="79">
        <f t="shared" si="45"/>
        <v>0</v>
      </c>
      <c r="BK9" s="59">
        <f t="shared" si="46"/>
        <v>0</v>
      </c>
      <c r="BL9" s="60">
        <f t="shared" si="28"/>
        <v>0</v>
      </c>
      <c r="BM9" s="60">
        <f t="shared" si="29"/>
        <v>0</v>
      </c>
      <c r="BN9" s="60">
        <f t="shared" si="30"/>
        <v>0</v>
      </c>
      <c r="BO9" s="60">
        <f t="shared" si="31"/>
        <v>0</v>
      </c>
      <c r="BP9" s="60">
        <f t="shared" si="32"/>
        <v>0</v>
      </c>
      <c r="BQ9" s="60">
        <f t="shared" si="33"/>
        <v>0</v>
      </c>
      <c r="BR9" s="60">
        <f t="shared" si="34"/>
        <v>0</v>
      </c>
      <c r="BS9" s="60">
        <f t="shared" si="35"/>
        <v>0</v>
      </c>
      <c r="BT9" s="60">
        <f t="shared" si="36"/>
        <v>0</v>
      </c>
      <c r="BU9" s="60">
        <f t="shared" si="37"/>
        <v>0</v>
      </c>
      <c r="BV9" s="60">
        <f t="shared" si="38"/>
        <v>0</v>
      </c>
      <c r="BW9" s="74">
        <f t="shared" si="47"/>
        <v>0</v>
      </c>
    </row>
    <row r="10" spans="1:75" x14ac:dyDescent="0.25">
      <c r="A10" s="68">
        <v>1</v>
      </c>
      <c r="B10" s="17">
        <v>6</v>
      </c>
      <c r="C10" s="17" t="s">
        <v>40</v>
      </c>
      <c r="D10" s="56">
        <v>24655</v>
      </c>
      <c r="E10" s="55">
        <f t="shared" si="39"/>
        <v>114.46226931656865</v>
      </c>
      <c r="F10" s="56">
        <v>97680</v>
      </c>
      <c r="G10" s="71">
        <f t="shared" si="40"/>
        <v>0.25240581490581493</v>
      </c>
      <c r="H10" s="55">
        <f t="shared" si="41"/>
        <v>28.890942362817363</v>
      </c>
      <c r="I10" s="63">
        <v>2822067.25</v>
      </c>
      <c r="J10" s="68" t="s">
        <v>40</v>
      </c>
      <c r="K10" s="57">
        <f>VLOOKUP(J10,$C$5:$H$16,5,FALSE)*'Adjustment Factors'!$I$3</f>
        <v>0</v>
      </c>
      <c r="L10" s="57">
        <f>VLOOKUP(J10,C$17:$H$28,5,FALSE)*'Adjustment Factors'!$I$4</f>
        <v>0</v>
      </c>
      <c r="M10" s="57">
        <f>VLOOKUP(J10,C$29:$H$40,5,FALSE)*'Adjustment Factors'!$I$5</f>
        <v>0</v>
      </c>
      <c r="N10" s="57">
        <f>VLOOKUP(J10,C$41:$H$52,5,FALSE)*'Adjustment Factors'!$I$6</f>
        <v>0</v>
      </c>
      <c r="O10" s="57">
        <f>VLOOKUP(J10,C$53:$H$64,5,FALSE)*'Adjustment Factors'!$I$7</f>
        <v>0</v>
      </c>
      <c r="P10" s="57">
        <f>VLOOKUP(J10,C$65:$H$76,5,FALSE)*'Adjustment Factors'!$I$8</f>
        <v>0</v>
      </c>
      <c r="Q10" s="57">
        <f>VLOOKUP(J10,C$77:$H$88,5,FALSE)*'Adjustment Factors'!$I$9</f>
        <v>0</v>
      </c>
      <c r="R10" s="57">
        <f>VLOOKUP(J10,C$89:$H$100,5,FALSE)*'Adjustment Factors'!$I$10</f>
        <v>0</v>
      </c>
      <c r="S10" s="57">
        <f>VLOOKUP(J10,C$101:$H$112,5,FALSE)*'Adjustment Factors'!$I$11</f>
        <v>0</v>
      </c>
      <c r="T10" s="57">
        <f>VLOOKUP(J10,C$113:$H$124,5,FALSE)*'Adjustment Factors'!$I$12</f>
        <v>0</v>
      </c>
      <c r="U10" s="57">
        <f>VLOOKUP(J10,C$125:$H$136,5,FALSE)*'Adjustment Factors'!$I$13</f>
        <v>0</v>
      </c>
      <c r="V10" s="57">
        <f>VLOOKUP(J10,C$137:$H$148,5,FALSE)*'Adjustment Factors'!$I$14</f>
        <v>0</v>
      </c>
      <c r="W10" s="68" t="str">
        <f>VLOOKUP(J10,Input!$A$25:$B$36,2,0)</f>
        <v>Yes</v>
      </c>
      <c r="X10" s="17" t="s">
        <v>40</v>
      </c>
      <c r="Y10" s="57">
        <f t="shared" si="5"/>
        <v>0</v>
      </c>
      <c r="Z10" s="57">
        <f t="shared" si="6"/>
        <v>0</v>
      </c>
      <c r="AA10" s="57">
        <f t="shared" si="7"/>
        <v>0</v>
      </c>
      <c r="AB10" s="57">
        <f t="shared" si="8"/>
        <v>0</v>
      </c>
      <c r="AC10" s="57">
        <f t="shared" si="9"/>
        <v>0</v>
      </c>
      <c r="AD10" s="57">
        <f t="shared" si="10"/>
        <v>0</v>
      </c>
      <c r="AE10" s="57">
        <f t="shared" si="11"/>
        <v>0</v>
      </c>
      <c r="AF10" s="57">
        <f t="shared" si="12"/>
        <v>0</v>
      </c>
      <c r="AG10" s="57">
        <f t="shared" si="13"/>
        <v>0</v>
      </c>
      <c r="AH10" s="57">
        <f t="shared" si="14"/>
        <v>0</v>
      </c>
      <c r="AI10" s="57">
        <f t="shared" si="15"/>
        <v>0</v>
      </c>
      <c r="AJ10" s="57">
        <f t="shared" si="16"/>
        <v>0</v>
      </c>
      <c r="AK10" s="68" t="s">
        <v>40</v>
      </c>
      <c r="AL10" s="55">
        <f t="shared" si="42"/>
        <v>114.46226931656865</v>
      </c>
      <c r="AM10" s="55">
        <f t="shared" si="43"/>
        <v>113.10871915236052</v>
      </c>
      <c r="AN10" s="55">
        <f>VLOOKUP(J10,$C$29:H$40,3,FALSE)</f>
        <v>113.57830034970593</v>
      </c>
      <c r="AO10" s="55">
        <f>VLOOKUP(J10,$C$41:H$52,3,FALSE)</f>
        <v>112.61103579260653</v>
      </c>
      <c r="AP10" s="55">
        <f>VLOOKUP(J10,$C$53:H$64,3,FALSE)</f>
        <v>113.09166925311369</v>
      </c>
      <c r="AQ10" s="55">
        <f>VLOOKUP(J10,C70:$H$76,3,FALSE)</f>
        <v>113.81658932004895</v>
      </c>
      <c r="AR10" s="55">
        <f>VLOOKUP(J10,$C$77:H$88,3,FALSE)</f>
        <v>113.96091058938833</v>
      </c>
      <c r="AS10" s="55">
        <f>VLOOKUP(J10,$C$89:H$100,3,FALSE)</f>
        <v>113.71554430379746</v>
      </c>
      <c r="AT10" s="55">
        <f>VLOOKUP(J10,$C$101:H$112,3,FALSE)</f>
        <v>111.82638619548734</v>
      </c>
      <c r="AU10" s="55">
        <f>VLOOKUP(J10,$C$113:H$124,3,FALSE)</f>
        <v>112.14496953768965</v>
      </c>
      <c r="AV10" s="55">
        <f>VLOOKUP(J10,$C$125:H$136,3,FALSE)</f>
        <v>111.18687480947058</v>
      </c>
      <c r="AW10" s="55">
        <f>VLOOKUP(J10,$C$137:H$148,3,FALSE)</f>
        <v>111.76343798470343</v>
      </c>
      <c r="AX10" s="61">
        <f t="shared" si="44"/>
        <v>0</v>
      </c>
      <c r="AY10" s="62">
        <f t="shared" si="17"/>
        <v>0</v>
      </c>
      <c r="AZ10" s="62">
        <f t="shared" si="18"/>
        <v>0</v>
      </c>
      <c r="BA10" s="62">
        <f t="shared" si="19"/>
        <v>0</v>
      </c>
      <c r="BB10" s="62">
        <f t="shared" si="20"/>
        <v>0</v>
      </c>
      <c r="BC10" s="62">
        <f t="shared" si="21"/>
        <v>0</v>
      </c>
      <c r="BD10" s="62">
        <f t="shared" si="22"/>
        <v>0</v>
      </c>
      <c r="BE10" s="62">
        <f t="shared" si="23"/>
        <v>0</v>
      </c>
      <c r="BF10" s="62">
        <f t="shared" si="24"/>
        <v>0</v>
      </c>
      <c r="BG10" s="62">
        <f t="shared" si="25"/>
        <v>0</v>
      </c>
      <c r="BH10" s="62">
        <f t="shared" si="26"/>
        <v>0</v>
      </c>
      <c r="BI10" s="62">
        <f t="shared" si="27"/>
        <v>0</v>
      </c>
      <c r="BJ10" s="79">
        <f t="shared" si="45"/>
        <v>0</v>
      </c>
      <c r="BK10" s="59">
        <f t="shared" si="46"/>
        <v>0</v>
      </c>
      <c r="BL10" s="60">
        <f t="shared" si="28"/>
        <v>0</v>
      </c>
      <c r="BM10" s="60">
        <f t="shared" si="29"/>
        <v>0</v>
      </c>
      <c r="BN10" s="60">
        <f t="shared" si="30"/>
        <v>0</v>
      </c>
      <c r="BO10" s="60">
        <f t="shared" si="31"/>
        <v>0</v>
      </c>
      <c r="BP10" s="60">
        <f t="shared" si="32"/>
        <v>0</v>
      </c>
      <c r="BQ10" s="60">
        <f t="shared" si="33"/>
        <v>0</v>
      </c>
      <c r="BR10" s="60">
        <f t="shared" si="34"/>
        <v>0</v>
      </c>
      <c r="BS10" s="60">
        <f t="shared" si="35"/>
        <v>0</v>
      </c>
      <c r="BT10" s="60">
        <f t="shared" si="36"/>
        <v>0</v>
      </c>
      <c r="BU10" s="60">
        <f t="shared" si="37"/>
        <v>0</v>
      </c>
      <c r="BV10" s="60">
        <f t="shared" si="38"/>
        <v>0</v>
      </c>
      <c r="BW10" s="74">
        <f t="shared" si="47"/>
        <v>0</v>
      </c>
    </row>
    <row r="11" spans="1:75" x14ac:dyDescent="0.25">
      <c r="A11" s="68">
        <v>1</v>
      </c>
      <c r="B11" s="17">
        <v>7</v>
      </c>
      <c r="C11" s="17" t="s">
        <v>42</v>
      </c>
      <c r="D11" s="56">
        <v>7663</v>
      </c>
      <c r="E11" s="55">
        <f t="shared" si="39"/>
        <v>90.615878898603683</v>
      </c>
      <c r="F11" s="56">
        <v>97680</v>
      </c>
      <c r="G11" s="71">
        <f t="shared" si="40"/>
        <v>7.8450040950040947E-2</v>
      </c>
      <c r="H11" s="55">
        <f t="shared" si="41"/>
        <v>7.10881941031941</v>
      </c>
      <c r="I11" s="63">
        <v>694389.48</v>
      </c>
      <c r="J11" s="68" t="s">
        <v>42</v>
      </c>
      <c r="K11" s="57">
        <f>VLOOKUP(J11,$C$5:$H$16,5,FALSE)*'Adjustment Factors'!$I$3</f>
        <v>0</v>
      </c>
      <c r="L11" s="57">
        <f>VLOOKUP(J11,C$17:$H$28,5,FALSE)*'Adjustment Factors'!$I$4</f>
        <v>0</v>
      </c>
      <c r="M11" s="57">
        <f>VLOOKUP(J11,C$29:$H$40,5,FALSE)*'Adjustment Factors'!$I$5</f>
        <v>0</v>
      </c>
      <c r="N11" s="57">
        <f>VLOOKUP(J11,C$41:$H$52,5,FALSE)*'Adjustment Factors'!$I$6</f>
        <v>0</v>
      </c>
      <c r="O11" s="57">
        <f>VLOOKUP(J11,C$53:$H$64,5,FALSE)*'Adjustment Factors'!$I$7</f>
        <v>0</v>
      </c>
      <c r="P11" s="57">
        <f>VLOOKUP(J11,C$65:$H$76,5,FALSE)*'Adjustment Factors'!$I$8</f>
        <v>0</v>
      </c>
      <c r="Q11" s="57">
        <f>VLOOKUP(J11,C$77:$H$88,5,FALSE)*'Adjustment Factors'!$I$9</f>
        <v>0</v>
      </c>
      <c r="R11" s="57">
        <f>VLOOKUP(J11,C$89:$H$100,5,FALSE)*'Adjustment Factors'!$I$10</f>
        <v>0</v>
      </c>
      <c r="S11" s="57">
        <f>VLOOKUP(J11,C$101:$H$112,5,FALSE)*'Adjustment Factors'!$I$11</f>
        <v>0</v>
      </c>
      <c r="T11" s="57">
        <f>VLOOKUP(J11,C$113:$H$124,5,FALSE)*'Adjustment Factors'!$I$12</f>
        <v>0</v>
      </c>
      <c r="U11" s="57">
        <f>VLOOKUP(J11,C$125:$H$136,5,FALSE)*'Adjustment Factors'!$I$13</f>
        <v>0</v>
      </c>
      <c r="V11" s="57">
        <f>VLOOKUP(J11,C$137:$H$148,5,FALSE)*'Adjustment Factors'!$I$14</f>
        <v>0</v>
      </c>
      <c r="W11" s="68" t="str">
        <f>VLOOKUP(J11,Input!$A$25:$B$36,2,0)</f>
        <v>Yes</v>
      </c>
      <c r="X11" s="17" t="s">
        <v>42</v>
      </c>
      <c r="Y11" s="57">
        <f t="shared" si="5"/>
        <v>0</v>
      </c>
      <c r="Z11" s="57">
        <f t="shared" si="6"/>
        <v>0</v>
      </c>
      <c r="AA11" s="57">
        <f t="shared" si="7"/>
        <v>0</v>
      </c>
      <c r="AB11" s="57">
        <f t="shared" si="8"/>
        <v>0</v>
      </c>
      <c r="AC11" s="57">
        <f t="shared" si="9"/>
        <v>0</v>
      </c>
      <c r="AD11" s="57">
        <f t="shared" si="10"/>
        <v>0</v>
      </c>
      <c r="AE11" s="57">
        <f t="shared" si="11"/>
        <v>0</v>
      </c>
      <c r="AF11" s="57">
        <f t="shared" si="12"/>
        <v>0</v>
      </c>
      <c r="AG11" s="57">
        <f t="shared" si="13"/>
        <v>0</v>
      </c>
      <c r="AH11" s="57">
        <f t="shared" si="14"/>
        <v>0</v>
      </c>
      <c r="AI11" s="57">
        <f t="shared" si="15"/>
        <v>0</v>
      </c>
      <c r="AJ11" s="57">
        <f t="shared" si="16"/>
        <v>0</v>
      </c>
      <c r="AK11" s="68" t="s">
        <v>42</v>
      </c>
      <c r="AL11" s="55">
        <f t="shared" si="42"/>
        <v>90.615878898603683</v>
      </c>
      <c r="AM11" s="55">
        <f t="shared" si="43"/>
        <v>90.587194979568011</v>
      </c>
      <c r="AN11" s="55">
        <f>VLOOKUP(J11,$C$29:H$40,3,FALSE)</f>
        <v>90.970335983585542</v>
      </c>
      <c r="AO11" s="55">
        <f>VLOOKUP(J11,$C$41:H$52,3,FALSE)</f>
        <v>89.738267616382601</v>
      </c>
      <c r="AP11" s="55">
        <f>VLOOKUP(J11,$C$53:H$64,3,FALSE)</f>
        <v>90.170492268041244</v>
      </c>
      <c r="AQ11" s="55">
        <f>VLOOKUP(J11,C71:$H$76,3,FALSE)</f>
        <v>90.294735649546823</v>
      </c>
      <c r="AR11" s="55">
        <f>VLOOKUP(J11,$C$77:H$88,3,FALSE)</f>
        <v>90.138054563633773</v>
      </c>
      <c r="AS11" s="55">
        <f>VLOOKUP(J11,$C$89:H$100,3,FALSE)</f>
        <v>89.858803949224267</v>
      </c>
      <c r="AT11" s="55">
        <f>VLOOKUP(J11,$C$101:H$112,3,FALSE)</f>
        <v>89.252352941176483</v>
      </c>
      <c r="AU11" s="55">
        <f>VLOOKUP(J11,$C$113:H$124,3,FALSE)</f>
        <v>88.946131710016601</v>
      </c>
      <c r="AV11" s="55">
        <f>VLOOKUP(J11,$C$125:H$136,3,FALSE)</f>
        <v>89.195068316990842</v>
      </c>
      <c r="AW11" s="55">
        <f>VLOOKUP(J11,$C$137:H$148,3,FALSE)</f>
        <v>89.012034771410171</v>
      </c>
      <c r="AX11" s="61">
        <f t="shared" si="44"/>
        <v>0</v>
      </c>
      <c r="AY11" s="62">
        <f t="shared" si="17"/>
        <v>0</v>
      </c>
      <c r="AZ11" s="62">
        <f t="shared" si="18"/>
        <v>0</v>
      </c>
      <c r="BA11" s="62">
        <f t="shared" si="19"/>
        <v>0</v>
      </c>
      <c r="BB11" s="62">
        <f t="shared" si="20"/>
        <v>0</v>
      </c>
      <c r="BC11" s="62">
        <f t="shared" si="21"/>
        <v>0</v>
      </c>
      <c r="BD11" s="62">
        <f t="shared" si="22"/>
        <v>0</v>
      </c>
      <c r="BE11" s="62">
        <f t="shared" si="23"/>
        <v>0</v>
      </c>
      <c r="BF11" s="62">
        <f t="shared" si="24"/>
        <v>0</v>
      </c>
      <c r="BG11" s="62">
        <f t="shared" si="25"/>
        <v>0</v>
      </c>
      <c r="BH11" s="62">
        <f t="shared" si="26"/>
        <v>0</v>
      </c>
      <c r="BI11" s="62">
        <f t="shared" si="27"/>
        <v>0</v>
      </c>
      <c r="BJ11" s="79">
        <f t="shared" si="45"/>
        <v>0</v>
      </c>
      <c r="BK11" s="59">
        <f t="shared" si="46"/>
        <v>0</v>
      </c>
      <c r="BL11" s="60">
        <f t="shared" si="28"/>
        <v>0</v>
      </c>
      <c r="BM11" s="60">
        <f t="shared" si="29"/>
        <v>0</v>
      </c>
      <c r="BN11" s="60">
        <f t="shared" si="30"/>
        <v>0</v>
      </c>
      <c r="BO11" s="60">
        <f t="shared" si="31"/>
        <v>0</v>
      </c>
      <c r="BP11" s="60">
        <f t="shared" si="32"/>
        <v>0</v>
      </c>
      <c r="BQ11" s="60">
        <f t="shared" si="33"/>
        <v>0</v>
      </c>
      <c r="BR11" s="60">
        <f t="shared" si="34"/>
        <v>0</v>
      </c>
      <c r="BS11" s="60">
        <f t="shared" si="35"/>
        <v>0</v>
      </c>
      <c r="BT11" s="60">
        <f t="shared" si="36"/>
        <v>0</v>
      </c>
      <c r="BU11" s="60">
        <f t="shared" si="37"/>
        <v>0</v>
      </c>
      <c r="BV11" s="60">
        <f t="shared" si="38"/>
        <v>0</v>
      </c>
      <c r="BW11" s="74">
        <f t="shared" si="47"/>
        <v>0</v>
      </c>
    </row>
    <row r="12" spans="1:75" x14ac:dyDescent="0.25">
      <c r="A12" s="68">
        <v>1</v>
      </c>
      <c r="B12" s="17">
        <v>8</v>
      </c>
      <c r="C12" s="17" t="s">
        <v>41</v>
      </c>
      <c r="D12" s="17">
        <v>519</v>
      </c>
      <c r="E12" s="55">
        <f t="shared" si="39"/>
        <v>74.660462427745657</v>
      </c>
      <c r="F12" s="56">
        <v>97680</v>
      </c>
      <c r="G12" s="71">
        <f t="shared" si="40"/>
        <v>5.3132678132678133E-3</v>
      </c>
      <c r="H12" s="55">
        <f t="shared" si="41"/>
        <v>0.39669103194103195</v>
      </c>
      <c r="I12" s="63">
        <v>38748.78</v>
      </c>
      <c r="J12" s="68" t="s">
        <v>41</v>
      </c>
      <c r="K12" s="57">
        <f>VLOOKUP(J12,$C$5:$H$16,5,FALSE)*'Adjustment Factors'!$I$3</f>
        <v>0</v>
      </c>
      <c r="L12" s="57">
        <f>VLOOKUP(J12,C$17:$H$28,5,FALSE)*'Adjustment Factors'!$I$4</f>
        <v>0</v>
      </c>
      <c r="M12" s="57">
        <f>VLOOKUP(J12,C$29:$H$40,5,FALSE)*'Adjustment Factors'!$I$5</f>
        <v>0</v>
      </c>
      <c r="N12" s="57">
        <f>VLOOKUP(J12,C$41:$H$52,5,FALSE)*'Adjustment Factors'!$I$6</f>
        <v>0</v>
      </c>
      <c r="O12" s="57">
        <f>VLOOKUP(J12,C$53:$H$64,5,FALSE)*'Adjustment Factors'!$I$7</f>
        <v>0</v>
      </c>
      <c r="P12" s="57">
        <f>VLOOKUP(J12,C$65:$H$76,5,FALSE)*'Adjustment Factors'!$I$8</f>
        <v>0</v>
      </c>
      <c r="Q12" s="57">
        <f>VLOOKUP(J12,C$77:$H$88,5,FALSE)*'Adjustment Factors'!$I$9</f>
        <v>0</v>
      </c>
      <c r="R12" s="57">
        <f>VLOOKUP(J12,C$89:$H$100,5,FALSE)*'Adjustment Factors'!$I$10</f>
        <v>0</v>
      </c>
      <c r="S12" s="57">
        <f>VLOOKUP(J12,C$101:$H$112,5,FALSE)*'Adjustment Factors'!$I$11</f>
        <v>0</v>
      </c>
      <c r="T12" s="57">
        <f>VLOOKUP(J12,C$113:$H$124,5,FALSE)*'Adjustment Factors'!$I$12</f>
        <v>0</v>
      </c>
      <c r="U12" s="57">
        <f>VLOOKUP(J12,C$125:$H$136,5,FALSE)*'Adjustment Factors'!$I$13</f>
        <v>0</v>
      </c>
      <c r="V12" s="57">
        <f>VLOOKUP(J12,C$137:$H$148,5,FALSE)*'Adjustment Factors'!$I$14</f>
        <v>0</v>
      </c>
      <c r="W12" s="68" t="str">
        <f>VLOOKUP(J12,Input!$A$25:$B$36,2,0)</f>
        <v>Yes</v>
      </c>
      <c r="X12" s="17" t="s">
        <v>41</v>
      </c>
      <c r="Y12" s="57">
        <f t="shared" si="5"/>
        <v>0</v>
      </c>
      <c r="Z12" s="57">
        <f t="shared" si="6"/>
        <v>0</v>
      </c>
      <c r="AA12" s="57">
        <f t="shared" si="7"/>
        <v>0</v>
      </c>
      <c r="AB12" s="57">
        <f t="shared" si="8"/>
        <v>0</v>
      </c>
      <c r="AC12" s="57">
        <f t="shared" si="9"/>
        <v>0</v>
      </c>
      <c r="AD12" s="57">
        <f t="shared" si="10"/>
        <v>0</v>
      </c>
      <c r="AE12" s="57">
        <f t="shared" si="11"/>
        <v>0</v>
      </c>
      <c r="AF12" s="57">
        <f t="shared" si="12"/>
        <v>0</v>
      </c>
      <c r="AG12" s="57">
        <f t="shared" si="13"/>
        <v>0</v>
      </c>
      <c r="AH12" s="57">
        <f t="shared" si="14"/>
        <v>0</v>
      </c>
      <c r="AI12" s="57">
        <f t="shared" si="15"/>
        <v>0</v>
      </c>
      <c r="AJ12" s="57">
        <f t="shared" si="16"/>
        <v>0</v>
      </c>
      <c r="AK12" s="68" t="s">
        <v>41</v>
      </c>
      <c r="AL12" s="55">
        <f t="shared" si="42"/>
        <v>74.660462427745657</v>
      </c>
      <c r="AM12" s="55">
        <f t="shared" si="43"/>
        <v>66.880693069306929</v>
      </c>
      <c r="AN12" s="55">
        <f>VLOOKUP(J12,$C$29:H$40,3,FALSE)</f>
        <v>70.556653543307078</v>
      </c>
      <c r="AO12" s="55">
        <f>VLOOKUP(J12,$C$41:H$52,3,FALSE)</f>
        <v>65.839750000000009</v>
      </c>
      <c r="AP12" s="55">
        <f>VLOOKUP(J12,$C$53:H$64,3,FALSE)</f>
        <v>66.448172888015719</v>
      </c>
      <c r="AQ12" s="55">
        <f>VLOOKUP(J12,C72:$H$76,3,FALSE)</f>
        <v>68.688639308855286</v>
      </c>
      <c r="AR12" s="55">
        <f>VLOOKUP(J12,$C$77:H$88,3,FALSE)</f>
        <v>69.584140000000005</v>
      </c>
      <c r="AS12" s="55">
        <f>VLOOKUP(J12,$C$89:H$100,3,FALSE)</f>
        <v>66.557661290322571</v>
      </c>
      <c r="AT12" s="55">
        <f>VLOOKUP(J12,$C$101:H$112,3,FALSE)</f>
        <v>64.262161100196465</v>
      </c>
      <c r="AU12" s="55">
        <f>VLOOKUP(J12,$C$113:H$124,3,FALSE)</f>
        <v>68.096491862567817</v>
      </c>
      <c r="AV12" s="55">
        <f>VLOOKUP(J12,$C$125:H$136,3,FALSE)</f>
        <v>66.460588235294125</v>
      </c>
      <c r="AW12" s="55">
        <f>VLOOKUP(J12,$C$137:H$148,3,FALSE)</f>
        <v>68.167625000000001</v>
      </c>
      <c r="AX12" s="61">
        <f t="shared" si="44"/>
        <v>0</v>
      </c>
      <c r="AY12" s="62">
        <f t="shared" si="17"/>
        <v>0</v>
      </c>
      <c r="AZ12" s="62">
        <f t="shared" si="18"/>
        <v>0</v>
      </c>
      <c r="BA12" s="62">
        <f t="shared" si="19"/>
        <v>0</v>
      </c>
      <c r="BB12" s="62">
        <f t="shared" si="20"/>
        <v>0</v>
      </c>
      <c r="BC12" s="62">
        <f t="shared" si="21"/>
        <v>0</v>
      </c>
      <c r="BD12" s="62">
        <f t="shared" si="22"/>
        <v>0</v>
      </c>
      <c r="BE12" s="62">
        <f t="shared" si="23"/>
        <v>0</v>
      </c>
      <c r="BF12" s="62">
        <f t="shared" si="24"/>
        <v>0</v>
      </c>
      <c r="BG12" s="62">
        <f t="shared" si="25"/>
        <v>0</v>
      </c>
      <c r="BH12" s="62">
        <f t="shared" si="26"/>
        <v>0</v>
      </c>
      <c r="BI12" s="62">
        <f t="shared" si="27"/>
        <v>0</v>
      </c>
      <c r="BJ12" s="79">
        <f t="shared" si="45"/>
        <v>0</v>
      </c>
      <c r="BK12" s="59">
        <f t="shared" si="46"/>
        <v>0</v>
      </c>
      <c r="BL12" s="60">
        <f t="shared" si="28"/>
        <v>0</v>
      </c>
      <c r="BM12" s="60">
        <f t="shared" si="29"/>
        <v>0</v>
      </c>
      <c r="BN12" s="60">
        <f t="shared" si="30"/>
        <v>0</v>
      </c>
      <c r="BO12" s="60">
        <f t="shared" si="31"/>
        <v>0</v>
      </c>
      <c r="BP12" s="60">
        <f t="shared" si="32"/>
        <v>0</v>
      </c>
      <c r="BQ12" s="60">
        <f t="shared" si="33"/>
        <v>0</v>
      </c>
      <c r="BR12" s="60">
        <f t="shared" si="34"/>
        <v>0</v>
      </c>
      <c r="BS12" s="60">
        <f t="shared" si="35"/>
        <v>0</v>
      </c>
      <c r="BT12" s="60">
        <f t="shared" si="36"/>
        <v>0</v>
      </c>
      <c r="BU12" s="60">
        <f t="shared" si="37"/>
        <v>0</v>
      </c>
      <c r="BV12" s="60">
        <f t="shared" si="38"/>
        <v>0</v>
      </c>
      <c r="BW12" s="74">
        <f t="shared" si="47"/>
        <v>0</v>
      </c>
    </row>
    <row r="13" spans="1:75" x14ac:dyDescent="0.25">
      <c r="A13" s="68">
        <v>1</v>
      </c>
      <c r="B13" s="17">
        <v>9</v>
      </c>
      <c r="C13" s="17" t="s">
        <v>46</v>
      </c>
      <c r="D13" s="56">
        <v>2718</v>
      </c>
      <c r="E13" s="55">
        <f t="shared" si="39"/>
        <v>534.45106328182487</v>
      </c>
      <c r="F13" s="56">
        <v>97680</v>
      </c>
      <c r="G13" s="71">
        <f t="shared" si="40"/>
        <v>2.7825552825552824E-2</v>
      </c>
      <c r="H13" s="55">
        <f t="shared" si="41"/>
        <v>14.871396294021293</v>
      </c>
      <c r="I13" s="63">
        <v>1452637.99</v>
      </c>
      <c r="J13" s="68" t="s">
        <v>46</v>
      </c>
      <c r="K13" s="57">
        <f>VLOOKUP(J13,$C$5:$H$16,5,FALSE)*'Adjustment Factors'!$I$3</f>
        <v>0</v>
      </c>
      <c r="L13" s="57">
        <f>VLOOKUP(J13,C$17:$H$28,5,FALSE)*'Adjustment Factors'!$I$4</f>
        <v>0</v>
      </c>
      <c r="M13" s="57">
        <f>VLOOKUP(J13,C$29:$H$40,5,FALSE)*'Adjustment Factors'!$I$5</f>
        <v>0</v>
      </c>
      <c r="N13" s="57">
        <f>VLOOKUP(J13,C$41:$H$52,5,FALSE)*'Adjustment Factors'!$I$6</f>
        <v>0</v>
      </c>
      <c r="O13" s="57">
        <f>VLOOKUP(J13,C$53:$H$64,5,FALSE)*'Adjustment Factors'!$I$7</f>
        <v>0</v>
      </c>
      <c r="P13" s="57">
        <f>VLOOKUP(J13,C$65:$H$76,5,FALSE)*'Adjustment Factors'!$I$8</f>
        <v>0</v>
      </c>
      <c r="Q13" s="57">
        <f>VLOOKUP(J13,C$77:$H$88,5,FALSE)*'Adjustment Factors'!$I$9</f>
        <v>0</v>
      </c>
      <c r="R13" s="57">
        <f>VLOOKUP(J13,C$89:$H$100,5,FALSE)*'Adjustment Factors'!$I$10</f>
        <v>0</v>
      </c>
      <c r="S13" s="57">
        <f>VLOOKUP(J13,C$101:$H$112,5,FALSE)*'Adjustment Factors'!$I$11</f>
        <v>0</v>
      </c>
      <c r="T13" s="57">
        <f>VLOOKUP(J13,C$113:$H$124,5,FALSE)*'Adjustment Factors'!$I$12</f>
        <v>0</v>
      </c>
      <c r="U13" s="57">
        <f>VLOOKUP(J13,C$125:$H$136,5,FALSE)*'Adjustment Factors'!$I$13</f>
        <v>0</v>
      </c>
      <c r="V13" s="57">
        <f>VLOOKUP(J13,C$137:$H$148,5,FALSE)*'Adjustment Factors'!$I$14</f>
        <v>0</v>
      </c>
      <c r="W13" s="68" t="str">
        <f>VLOOKUP(J13,Input!$A$25:$B$36,2,0)</f>
        <v>Yes</v>
      </c>
      <c r="X13" s="17" t="s">
        <v>46</v>
      </c>
      <c r="Y13" s="57">
        <f t="shared" si="5"/>
        <v>0</v>
      </c>
      <c r="Z13" s="57">
        <f t="shared" si="6"/>
        <v>0</v>
      </c>
      <c r="AA13" s="57">
        <f t="shared" si="7"/>
        <v>0</v>
      </c>
      <c r="AB13" s="57">
        <f t="shared" si="8"/>
        <v>0</v>
      </c>
      <c r="AC13" s="57">
        <f t="shared" si="9"/>
        <v>0</v>
      </c>
      <c r="AD13" s="57">
        <f t="shared" si="10"/>
        <v>0</v>
      </c>
      <c r="AE13" s="57">
        <f t="shared" si="11"/>
        <v>0</v>
      </c>
      <c r="AF13" s="57">
        <f t="shared" si="12"/>
        <v>0</v>
      </c>
      <c r="AG13" s="57">
        <f t="shared" si="13"/>
        <v>0</v>
      </c>
      <c r="AH13" s="57">
        <f t="shared" si="14"/>
        <v>0</v>
      </c>
      <c r="AI13" s="57">
        <f t="shared" si="15"/>
        <v>0</v>
      </c>
      <c r="AJ13" s="57">
        <f t="shared" si="16"/>
        <v>0</v>
      </c>
      <c r="AK13" s="68" t="s">
        <v>46</v>
      </c>
      <c r="AL13" s="55">
        <f t="shared" si="42"/>
        <v>534.45106328182487</v>
      </c>
      <c r="AM13" s="55">
        <f t="shared" si="43"/>
        <v>549.15357056694813</v>
      </c>
      <c r="AN13" s="55">
        <f>VLOOKUP(J13,$C$29:H$40,3,FALSE)</f>
        <v>564.73636363636365</v>
      </c>
      <c r="AO13" s="55">
        <f>VLOOKUP(J13,$C$41:H$52,3,FALSE)</f>
        <v>564.05501655629132</v>
      </c>
      <c r="AP13" s="55">
        <f>VLOOKUP(J13,$C$53:H$64,3,FALSE)</f>
        <v>568.85023191094615</v>
      </c>
      <c r="AQ13" s="55">
        <f>VLOOKUP(J13,C73:$H$76,3,FALSE)</f>
        <v>567.79493935309972</v>
      </c>
      <c r="AR13" s="55">
        <f>VLOOKUP(J13,$C$77:H$88,3,FALSE)</f>
        <v>549.37172007848267</v>
      </c>
      <c r="AS13" s="55">
        <f>VLOOKUP(J13,$C$89:H$100,3,FALSE)</f>
        <v>575.23304302567658</v>
      </c>
      <c r="AT13" s="55">
        <f>VLOOKUP(J13,$C$101:H$112,3,FALSE)</f>
        <v>545.66168439716307</v>
      </c>
      <c r="AU13" s="55">
        <f>VLOOKUP(J13,$C$113:H$124,3,FALSE)</f>
        <v>570.84430282861888</v>
      </c>
      <c r="AV13" s="55">
        <f>VLOOKUP(J13,$C$125:H$136,3,FALSE)</f>
        <v>555.21350370109269</v>
      </c>
      <c r="AW13" s="55">
        <f>VLOOKUP(J13,$C$137:H$148,3,FALSE)</f>
        <v>565.17465783664454</v>
      </c>
      <c r="AX13" s="61">
        <f t="shared" si="44"/>
        <v>0</v>
      </c>
      <c r="AY13" s="62">
        <f t="shared" si="17"/>
        <v>0</v>
      </c>
      <c r="AZ13" s="62">
        <f t="shared" si="18"/>
        <v>0</v>
      </c>
      <c r="BA13" s="62">
        <f t="shared" si="19"/>
        <v>0</v>
      </c>
      <c r="BB13" s="62">
        <f t="shared" si="20"/>
        <v>0</v>
      </c>
      <c r="BC13" s="62">
        <f t="shared" si="21"/>
        <v>0</v>
      </c>
      <c r="BD13" s="62">
        <f t="shared" si="22"/>
        <v>0</v>
      </c>
      <c r="BE13" s="62">
        <f t="shared" si="23"/>
        <v>0</v>
      </c>
      <c r="BF13" s="62">
        <f t="shared" si="24"/>
        <v>0</v>
      </c>
      <c r="BG13" s="62">
        <f t="shared" si="25"/>
        <v>0</v>
      </c>
      <c r="BH13" s="62">
        <f t="shared" si="26"/>
        <v>0</v>
      </c>
      <c r="BI13" s="62">
        <f t="shared" si="27"/>
        <v>0</v>
      </c>
      <c r="BJ13" s="79">
        <f t="shared" si="45"/>
        <v>0</v>
      </c>
      <c r="BK13" s="59">
        <f t="shared" si="46"/>
        <v>0</v>
      </c>
      <c r="BL13" s="60">
        <f t="shared" si="28"/>
        <v>0</v>
      </c>
      <c r="BM13" s="60">
        <f t="shared" si="29"/>
        <v>0</v>
      </c>
      <c r="BN13" s="60">
        <f t="shared" si="30"/>
        <v>0</v>
      </c>
      <c r="BO13" s="60">
        <f t="shared" si="31"/>
        <v>0</v>
      </c>
      <c r="BP13" s="60">
        <f t="shared" si="32"/>
        <v>0</v>
      </c>
      <c r="BQ13" s="60">
        <f t="shared" si="33"/>
        <v>0</v>
      </c>
      <c r="BR13" s="60">
        <f t="shared" si="34"/>
        <v>0</v>
      </c>
      <c r="BS13" s="60">
        <f t="shared" si="35"/>
        <v>0</v>
      </c>
      <c r="BT13" s="60">
        <f t="shared" si="36"/>
        <v>0</v>
      </c>
      <c r="BU13" s="60">
        <f t="shared" si="37"/>
        <v>0</v>
      </c>
      <c r="BV13" s="60">
        <f t="shared" si="38"/>
        <v>0</v>
      </c>
      <c r="BW13" s="74">
        <f t="shared" si="47"/>
        <v>0</v>
      </c>
    </row>
    <row r="14" spans="1:75" x14ac:dyDescent="0.25">
      <c r="A14" s="68">
        <v>1</v>
      </c>
      <c r="B14" s="17">
        <v>10</v>
      </c>
      <c r="C14" s="17" t="s">
        <v>47</v>
      </c>
      <c r="D14" s="56">
        <v>5658</v>
      </c>
      <c r="E14" s="55">
        <f t="shared" si="39"/>
        <v>63.862188052315311</v>
      </c>
      <c r="F14" s="56">
        <v>97680</v>
      </c>
      <c r="G14" s="71">
        <f t="shared" si="40"/>
        <v>5.7923832923832921E-2</v>
      </c>
      <c r="H14" s="55">
        <f t="shared" si="41"/>
        <v>3.6991427108927111</v>
      </c>
      <c r="I14" s="63">
        <v>361332.26</v>
      </c>
      <c r="J14" s="68" t="s">
        <v>47</v>
      </c>
      <c r="K14" s="57">
        <f>VLOOKUP(J14,$C$5:$H$16,5,FALSE)*'Adjustment Factors'!$I$3</f>
        <v>0</v>
      </c>
      <c r="L14" s="57">
        <f>VLOOKUP(J14,C$17:$H$28,5,FALSE)*'Adjustment Factors'!$I$4</f>
        <v>0</v>
      </c>
      <c r="M14" s="57">
        <f>VLOOKUP(J14,C$29:$H$40,5,FALSE)*'Adjustment Factors'!$I$5</f>
        <v>0</v>
      </c>
      <c r="N14" s="57">
        <f>VLOOKUP(J14,C$41:$H$52,5,FALSE)*'Adjustment Factors'!$I$6</f>
        <v>0</v>
      </c>
      <c r="O14" s="57">
        <f>VLOOKUP(J14,C$53:$H$64,5,FALSE)*'Adjustment Factors'!$I$7</f>
        <v>0</v>
      </c>
      <c r="P14" s="57">
        <f>VLOOKUP(J14,C$65:$H$76,5,FALSE)*'Adjustment Factors'!$I$8</f>
        <v>0</v>
      </c>
      <c r="Q14" s="57">
        <f>VLOOKUP(J14,C$77:$H$88,5,FALSE)*'Adjustment Factors'!$I$9</f>
        <v>0</v>
      </c>
      <c r="R14" s="57">
        <f>VLOOKUP(J14,C$89:$H$100,5,FALSE)*'Adjustment Factors'!$I$10</f>
        <v>0</v>
      </c>
      <c r="S14" s="57">
        <f>VLOOKUP(J14,C$101:$H$112,5,FALSE)*'Adjustment Factors'!$I$11</f>
        <v>0</v>
      </c>
      <c r="T14" s="57">
        <f>VLOOKUP(J14,C$113:$H$124,5,FALSE)*'Adjustment Factors'!$I$12</f>
        <v>0</v>
      </c>
      <c r="U14" s="57">
        <f>VLOOKUP(J14,C$125:$H$136,5,FALSE)*'Adjustment Factors'!$I$13</f>
        <v>0</v>
      </c>
      <c r="V14" s="57">
        <f>VLOOKUP(J14,C$137:$H$148,5,FALSE)*'Adjustment Factors'!$I$14</f>
        <v>0</v>
      </c>
      <c r="W14" s="68" t="str">
        <f>VLOOKUP(J14,Input!$A$25:$B$36,2,0)</f>
        <v>Yes</v>
      </c>
      <c r="X14" s="17" t="s">
        <v>47</v>
      </c>
      <c r="Y14" s="57">
        <f t="shared" si="5"/>
        <v>0</v>
      </c>
      <c r="Z14" s="57">
        <f t="shared" si="6"/>
        <v>0</v>
      </c>
      <c r="AA14" s="57">
        <f t="shared" si="7"/>
        <v>0</v>
      </c>
      <c r="AB14" s="57">
        <f t="shared" si="8"/>
        <v>0</v>
      </c>
      <c r="AC14" s="57">
        <f t="shared" si="9"/>
        <v>0</v>
      </c>
      <c r="AD14" s="57">
        <f t="shared" si="10"/>
        <v>0</v>
      </c>
      <c r="AE14" s="57">
        <f t="shared" si="11"/>
        <v>0</v>
      </c>
      <c r="AF14" s="57">
        <f t="shared" si="12"/>
        <v>0</v>
      </c>
      <c r="AG14" s="57">
        <f t="shared" si="13"/>
        <v>0</v>
      </c>
      <c r="AH14" s="57">
        <f t="shared" si="14"/>
        <v>0</v>
      </c>
      <c r="AI14" s="57">
        <f t="shared" si="15"/>
        <v>0</v>
      </c>
      <c r="AJ14" s="57">
        <f t="shared" si="16"/>
        <v>0</v>
      </c>
      <c r="AK14" s="68" t="s">
        <v>47</v>
      </c>
      <c r="AL14" s="55">
        <f t="shared" si="42"/>
        <v>63.862188052315311</v>
      </c>
      <c r="AM14" s="55">
        <f t="shared" si="43"/>
        <v>63.496400081400083</v>
      </c>
      <c r="AN14" s="55">
        <f>VLOOKUP(J14,$C$29:H$40,3,FALSE)</f>
        <v>63.184298020527862</v>
      </c>
      <c r="AO14" s="55">
        <f>VLOOKUP(J14,$C$41:H$52,3,FALSE)</f>
        <v>63.203745602666174</v>
      </c>
      <c r="AP14" s="55">
        <f>VLOOKUP(J14,$C$53:H$64,3,FALSE)</f>
        <v>62.99231600521707</v>
      </c>
      <c r="AQ14" s="55">
        <f>VLOOKUP(J14,C74:$H$76,3,FALSE)</f>
        <v>63.534779108175059</v>
      </c>
      <c r="AR14" s="55">
        <f>VLOOKUP(J14,$C$77:H$88,3,FALSE)</f>
        <v>62.598445452752024</v>
      </c>
      <c r="AS14" s="55">
        <f>VLOOKUP(J14,$C$89:H$100,3,FALSE)</f>
        <v>62.586239350108976</v>
      </c>
      <c r="AT14" s="55">
        <f>VLOOKUP(J14,$C$101:H$112,3,FALSE)</f>
        <v>62.030806060606061</v>
      </c>
      <c r="AU14" s="55">
        <f>VLOOKUP(J14,$C$113:H$124,3,FALSE)</f>
        <v>62.458532195212477</v>
      </c>
      <c r="AV14" s="55">
        <f>VLOOKUP(J14,$C$125:H$136,3,FALSE)</f>
        <v>61.796981404958679</v>
      </c>
      <c r="AW14" s="55">
        <f>VLOOKUP(J14,$C$137:H$148,3,FALSE)</f>
        <v>61.651307642346829</v>
      </c>
      <c r="AX14" s="61">
        <f t="shared" si="44"/>
        <v>0</v>
      </c>
      <c r="AY14" s="62">
        <f t="shared" si="17"/>
        <v>0</v>
      </c>
      <c r="AZ14" s="62">
        <f t="shared" si="18"/>
        <v>0</v>
      </c>
      <c r="BA14" s="62">
        <f t="shared" si="19"/>
        <v>0</v>
      </c>
      <c r="BB14" s="62">
        <f t="shared" si="20"/>
        <v>0</v>
      </c>
      <c r="BC14" s="62">
        <f t="shared" si="21"/>
        <v>0</v>
      </c>
      <c r="BD14" s="62">
        <f t="shared" si="22"/>
        <v>0</v>
      </c>
      <c r="BE14" s="62">
        <f t="shared" si="23"/>
        <v>0</v>
      </c>
      <c r="BF14" s="62">
        <f t="shared" si="24"/>
        <v>0</v>
      </c>
      <c r="BG14" s="62">
        <f t="shared" si="25"/>
        <v>0</v>
      </c>
      <c r="BH14" s="62">
        <f t="shared" si="26"/>
        <v>0</v>
      </c>
      <c r="BI14" s="62">
        <f t="shared" si="27"/>
        <v>0</v>
      </c>
      <c r="BJ14" s="79">
        <f t="shared" si="45"/>
        <v>0</v>
      </c>
      <c r="BK14" s="59">
        <f t="shared" si="46"/>
        <v>0</v>
      </c>
      <c r="BL14" s="60">
        <f t="shared" si="28"/>
        <v>0</v>
      </c>
      <c r="BM14" s="60">
        <f t="shared" si="29"/>
        <v>0</v>
      </c>
      <c r="BN14" s="60">
        <f t="shared" si="30"/>
        <v>0</v>
      </c>
      <c r="BO14" s="60">
        <f t="shared" si="31"/>
        <v>0</v>
      </c>
      <c r="BP14" s="60">
        <f t="shared" si="32"/>
        <v>0</v>
      </c>
      <c r="BQ14" s="60">
        <f t="shared" si="33"/>
        <v>0</v>
      </c>
      <c r="BR14" s="60">
        <f t="shared" si="34"/>
        <v>0</v>
      </c>
      <c r="BS14" s="60">
        <f t="shared" si="35"/>
        <v>0</v>
      </c>
      <c r="BT14" s="60">
        <f t="shared" si="36"/>
        <v>0</v>
      </c>
      <c r="BU14" s="60">
        <f t="shared" si="37"/>
        <v>0</v>
      </c>
      <c r="BV14" s="60">
        <f t="shared" si="38"/>
        <v>0</v>
      </c>
      <c r="BW14" s="74">
        <f t="shared" si="47"/>
        <v>0</v>
      </c>
    </row>
    <row r="15" spans="1:75" x14ac:dyDescent="0.25">
      <c r="A15" s="68">
        <v>1</v>
      </c>
      <c r="B15" s="17">
        <v>11</v>
      </c>
      <c r="C15" s="17" t="s">
        <v>43</v>
      </c>
      <c r="D15" s="56">
        <v>2461</v>
      </c>
      <c r="E15" s="55">
        <f t="shared" si="39"/>
        <v>64</v>
      </c>
      <c r="F15" s="56">
        <v>97680</v>
      </c>
      <c r="G15" s="71">
        <f t="shared" si="40"/>
        <v>2.5194512694512696E-2</v>
      </c>
      <c r="H15" s="55">
        <f t="shared" si="41"/>
        <v>1.6124488124488126</v>
      </c>
      <c r="I15" s="63">
        <v>157504</v>
      </c>
      <c r="J15" s="68" t="s">
        <v>43</v>
      </c>
      <c r="K15" s="57">
        <f>VLOOKUP(J15,$C$5:$H$16,5,FALSE)*'Adjustment Factors'!$I$3</f>
        <v>0</v>
      </c>
      <c r="L15" s="57">
        <f>VLOOKUP(J15,C$17:$H$28,5,FALSE)*'Adjustment Factors'!$I$4</f>
        <v>0</v>
      </c>
      <c r="M15" s="57">
        <f>VLOOKUP(J15,C$29:$H$40,5,FALSE)*'Adjustment Factors'!$I$5</f>
        <v>0</v>
      </c>
      <c r="N15" s="57">
        <f>VLOOKUP(J15,C$41:$H$52,5,FALSE)*'Adjustment Factors'!$I$6</f>
        <v>0</v>
      </c>
      <c r="O15" s="57">
        <f>VLOOKUP(J15,C$53:$H$64,5,FALSE)*'Adjustment Factors'!$I$7</f>
        <v>0</v>
      </c>
      <c r="P15" s="57">
        <f>VLOOKUP(J15,C$65:$H$76,5,FALSE)*'Adjustment Factors'!$I$8</f>
        <v>0</v>
      </c>
      <c r="Q15" s="57">
        <f>VLOOKUP(J15,C$77:$H$88,5,FALSE)*'Adjustment Factors'!$I$9</f>
        <v>0</v>
      </c>
      <c r="R15" s="57">
        <f>VLOOKUP(J15,C$89:$H$100,5,FALSE)*'Adjustment Factors'!$I$10</f>
        <v>0</v>
      </c>
      <c r="S15" s="57">
        <f>VLOOKUP(J15,C$101:$H$112,5,FALSE)*'Adjustment Factors'!$I$11</f>
        <v>0</v>
      </c>
      <c r="T15" s="57">
        <f>VLOOKUP(J15,C$113:$H$124,5,FALSE)*'Adjustment Factors'!$I$12</f>
        <v>0</v>
      </c>
      <c r="U15" s="57">
        <f>VLOOKUP(J15,C$125:$H$136,5,FALSE)*'Adjustment Factors'!$I$13</f>
        <v>0</v>
      </c>
      <c r="V15" s="57">
        <f>VLOOKUP(J15,C$137:$H$148,5,FALSE)*'Adjustment Factors'!$I$14</f>
        <v>0</v>
      </c>
      <c r="W15" s="68" t="str">
        <f>VLOOKUP(J15,Input!$A$25:$B$36,2,0)</f>
        <v>Yes</v>
      </c>
      <c r="X15" s="17" t="s">
        <v>43</v>
      </c>
      <c r="Y15" s="57">
        <f t="shared" si="5"/>
        <v>0</v>
      </c>
      <c r="Z15" s="57">
        <f t="shared" si="6"/>
        <v>0</v>
      </c>
      <c r="AA15" s="57">
        <f t="shared" si="7"/>
        <v>0</v>
      </c>
      <c r="AB15" s="57">
        <f t="shared" si="8"/>
        <v>0</v>
      </c>
      <c r="AC15" s="57">
        <f t="shared" si="9"/>
        <v>0</v>
      </c>
      <c r="AD15" s="57">
        <f t="shared" si="10"/>
        <v>0</v>
      </c>
      <c r="AE15" s="57">
        <f t="shared" si="11"/>
        <v>0</v>
      </c>
      <c r="AF15" s="57">
        <f t="shared" si="12"/>
        <v>0</v>
      </c>
      <c r="AG15" s="57">
        <f t="shared" si="13"/>
        <v>0</v>
      </c>
      <c r="AH15" s="57">
        <f t="shared" si="14"/>
        <v>0</v>
      </c>
      <c r="AI15" s="57">
        <f t="shared" si="15"/>
        <v>0</v>
      </c>
      <c r="AJ15" s="57">
        <f t="shared" si="16"/>
        <v>0</v>
      </c>
      <c r="AK15" s="68" t="s">
        <v>43</v>
      </c>
      <c r="AL15" s="55">
        <f t="shared" si="42"/>
        <v>64</v>
      </c>
      <c r="AM15" s="55">
        <f t="shared" si="43"/>
        <v>64</v>
      </c>
      <c r="AN15" s="55">
        <f>VLOOKUP(J15,$C$29:H$40,3,FALSE)</f>
        <v>64</v>
      </c>
      <c r="AO15" s="55">
        <f>VLOOKUP(J15,$C$41:H$52,3,FALSE)</f>
        <v>64</v>
      </c>
      <c r="AP15" s="55">
        <f>VLOOKUP(J15,$C$53:H$64,3,FALSE)</f>
        <v>64</v>
      </c>
      <c r="AQ15" s="55">
        <f>VLOOKUP(J15,C75:$H$76,3,FALSE)</f>
        <v>64</v>
      </c>
      <c r="AR15" s="55">
        <f>VLOOKUP(J15,$C$77:H$88,3,FALSE)</f>
        <v>64</v>
      </c>
      <c r="AS15" s="55">
        <f>VLOOKUP(J15,$C$89:H$100,3,FALSE)</f>
        <v>64</v>
      </c>
      <c r="AT15" s="55">
        <f>VLOOKUP(J15,$C$101:H$112,3,FALSE)</f>
        <v>64</v>
      </c>
      <c r="AU15" s="55">
        <f>VLOOKUP(J15,$C$113:H$124,3,FALSE)</f>
        <v>64</v>
      </c>
      <c r="AV15" s="55">
        <f>VLOOKUP(J15,$C$125:H$136,3,FALSE)</f>
        <v>64</v>
      </c>
      <c r="AW15" s="55">
        <f>VLOOKUP(J15,$C$137:H$148,3,FALSE)</f>
        <v>64</v>
      </c>
      <c r="AX15" s="61">
        <f t="shared" si="44"/>
        <v>0</v>
      </c>
      <c r="AY15" s="62">
        <f t="shared" si="17"/>
        <v>0</v>
      </c>
      <c r="AZ15" s="62">
        <f t="shared" si="18"/>
        <v>0</v>
      </c>
      <c r="BA15" s="62">
        <f t="shared" si="19"/>
        <v>0</v>
      </c>
      <c r="BB15" s="62">
        <f t="shared" si="20"/>
        <v>0</v>
      </c>
      <c r="BC15" s="62">
        <f t="shared" si="21"/>
        <v>0</v>
      </c>
      <c r="BD15" s="62">
        <f t="shared" si="22"/>
        <v>0</v>
      </c>
      <c r="BE15" s="62">
        <f t="shared" si="23"/>
        <v>0</v>
      </c>
      <c r="BF15" s="62">
        <f t="shared" si="24"/>
        <v>0</v>
      </c>
      <c r="BG15" s="62">
        <f t="shared" si="25"/>
        <v>0</v>
      </c>
      <c r="BH15" s="62">
        <f t="shared" si="26"/>
        <v>0</v>
      </c>
      <c r="BI15" s="62">
        <f t="shared" si="27"/>
        <v>0</v>
      </c>
      <c r="BJ15" s="79">
        <f t="shared" si="45"/>
        <v>0</v>
      </c>
      <c r="BK15" s="59">
        <f t="shared" si="46"/>
        <v>0</v>
      </c>
      <c r="BL15" s="60">
        <f t="shared" si="28"/>
        <v>0</v>
      </c>
      <c r="BM15" s="60">
        <f t="shared" si="29"/>
        <v>0</v>
      </c>
      <c r="BN15" s="60">
        <f t="shared" si="30"/>
        <v>0</v>
      </c>
      <c r="BO15" s="60">
        <f t="shared" si="31"/>
        <v>0</v>
      </c>
      <c r="BP15" s="60">
        <f t="shared" si="32"/>
        <v>0</v>
      </c>
      <c r="BQ15" s="60">
        <f t="shared" si="33"/>
        <v>0</v>
      </c>
      <c r="BR15" s="60">
        <f t="shared" si="34"/>
        <v>0</v>
      </c>
      <c r="BS15" s="60">
        <f t="shared" si="35"/>
        <v>0</v>
      </c>
      <c r="BT15" s="60">
        <f t="shared" si="36"/>
        <v>0</v>
      </c>
      <c r="BU15" s="60">
        <f t="shared" si="37"/>
        <v>0</v>
      </c>
      <c r="BV15" s="60">
        <f t="shared" si="38"/>
        <v>0</v>
      </c>
      <c r="BW15" s="74">
        <f t="shared" si="47"/>
        <v>0</v>
      </c>
    </row>
    <row r="16" spans="1:75" ht="15.75" thickBot="1" x14ac:dyDescent="0.3">
      <c r="A16" s="68">
        <v>1</v>
      </c>
      <c r="B16" s="17">
        <v>12</v>
      </c>
      <c r="C16" s="17" t="s">
        <v>44</v>
      </c>
      <c r="D16" s="56">
        <v>4355</v>
      </c>
      <c r="E16" s="55">
        <f t="shared" si="39"/>
        <v>52.5</v>
      </c>
      <c r="F16" s="56">
        <v>97680</v>
      </c>
      <c r="G16" s="71">
        <f t="shared" si="40"/>
        <v>4.4584357084357082E-2</v>
      </c>
      <c r="H16" s="55">
        <f t="shared" si="41"/>
        <v>2.3406787469287469</v>
      </c>
      <c r="I16" s="63">
        <v>228637.5</v>
      </c>
      <c r="J16" s="69" t="s">
        <v>44</v>
      </c>
      <c r="K16" s="70">
        <f>VLOOKUP(J16,$C$5:$H$16,5,FALSE)*'Adjustment Factors'!$I$3</f>
        <v>0</v>
      </c>
      <c r="L16" s="70">
        <f>VLOOKUP(J16,C$17:$H$28,5,FALSE)*'Adjustment Factors'!$I$4</f>
        <v>0</v>
      </c>
      <c r="M16" s="70">
        <f>VLOOKUP(J16,C$29:$H$40,5,FALSE)*'Adjustment Factors'!$I$5</f>
        <v>0</v>
      </c>
      <c r="N16" s="70">
        <f>VLOOKUP(J16,C$41:$H$52,5,FALSE)*'Adjustment Factors'!$I$6</f>
        <v>0</v>
      </c>
      <c r="O16" s="70">
        <f>VLOOKUP(J16,C$53:$H$64,5,FALSE)*'Adjustment Factors'!$I$7</f>
        <v>0</v>
      </c>
      <c r="P16" s="70">
        <f>VLOOKUP(J16,C$65:$H$76,5,FALSE)*'Adjustment Factors'!$I$8</f>
        <v>0</v>
      </c>
      <c r="Q16" s="70">
        <f>VLOOKUP(J16,C$77:$H$88,5,FALSE)*'Adjustment Factors'!$I$9</f>
        <v>0</v>
      </c>
      <c r="R16" s="70">
        <f>VLOOKUP(J16,C$89:$H$100,5,FALSE)*'Adjustment Factors'!$I$10</f>
        <v>0</v>
      </c>
      <c r="S16" s="70">
        <f>VLOOKUP(J16,C$101:$H$112,5,FALSE)*'Adjustment Factors'!$I$11</f>
        <v>0</v>
      </c>
      <c r="T16" s="70">
        <f>VLOOKUP(J16,C$113:$H$124,5,FALSE)*'Adjustment Factors'!$I$12</f>
        <v>0</v>
      </c>
      <c r="U16" s="70">
        <f>VLOOKUP(J16,C$125:$H$136,5,FALSE)*'Adjustment Factors'!$I$13</f>
        <v>0</v>
      </c>
      <c r="V16" s="70">
        <f>VLOOKUP(J16,C$137:$H$148,5,FALSE)*'Adjustment Factors'!$I$14</f>
        <v>0</v>
      </c>
      <c r="W16" s="69" t="str">
        <f>VLOOKUP(J16,Input!$A$25:$B$36,2,0)</f>
        <v>Yes</v>
      </c>
      <c r="X16" s="28" t="s">
        <v>44</v>
      </c>
      <c r="Y16" s="70">
        <f t="shared" si="5"/>
        <v>0</v>
      </c>
      <c r="Z16" s="70">
        <f t="shared" si="6"/>
        <v>0</v>
      </c>
      <c r="AA16" s="70">
        <f t="shared" si="7"/>
        <v>0</v>
      </c>
      <c r="AB16" s="70">
        <f t="shared" si="8"/>
        <v>0</v>
      </c>
      <c r="AC16" s="70">
        <f t="shared" si="9"/>
        <v>0</v>
      </c>
      <c r="AD16" s="70">
        <f t="shared" si="10"/>
        <v>0</v>
      </c>
      <c r="AE16" s="70">
        <f t="shared" si="11"/>
        <v>0</v>
      </c>
      <c r="AF16" s="70">
        <f t="shared" si="12"/>
        <v>0</v>
      </c>
      <c r="AG16" s="70">
        <f t="shared" si="13"/>
        <v>0</v>
      </c>
      <c r="AH16" s="70">
        <f t="shared" si="14"/>
        <v>0</v>
      </c>
      <c r="AI16" s="70">
        <f t="shared" si="15"/>
        <v>0</v>
      </c>
      <c r="AJ16" s="70">
        <f t="shared" si="16"/>
        <v>0</v>
      </c>
      <c r="AK16" s="69" t="s">
        <v>44</v>
      </c>
      <c r="AL16" s="66">
        <f t="shared" si="42"/>
        <v>52.5</v>
      </c>
      <c r="AM16" s="66">
        <f t="shared" si="43"/>
        <v>52.5</v>
      </c>
      <c r="AN16" s="66">
        <f>VLOOKUP(J16,$C$29:H$40,3,FALSE)</f>
        <v>52.5</v>
      </c>
      <c r="AO16" s="66">
        <f>VLOOKUP(J16,$C$41:H$52,3,FALSE)</f>
        <v>52.5</v>
      </c>
      <c r="AP16" s="66">
        <f>VLOOKUP(J16,$C$53:H$64,3,FALSE)</f>
        <v>52.5</v>
      </c>
      <c r="AQ16" s="66">
        <f>VLOOKUP(J16,C76:$H$76,3,FALSE)</f>
        <v>52.5</v>
      </c>
      <c r="AR16" s="66">
        <f>VLOOKUP(J16,$C$77:H$88,3,FALSE)</f>
        <v>52.5</v>
      </c>
      <c r="AS16" s="66">
        <f>VLOOKUP(J16,$C$89:H$100,3,FALSE)</f>
        <v>52.5</v>
      </c>
      <c r="AT16" s="66">
        <f>VLOOKUP(J16,$C$101:H$112,3,FALSE)</f>
        <v>52.5</v>
      </c>
      <c r="AU16" s="66">
        <f>VLOOKUP(J16,$C$113:H$124,3,FALSE)</f>
        <v>52.5</v>
      </c>
      <c r="AV16" s="66">
        <f>VLOOKUP(J16,$C$125:H$136,3,FALSE)</f>
        <v>52.5</v>
      </c>
      <c r="AW16" s="66">
        <f>VLOOKUP(J16,$C$137:H$148,3,FALSE)</f>
        <v>52.5</v>
      </c>
      <c r="AX16" s="61">
        <f t="shared" si="44"/>
        <v>0</v>
      </c>
      <c r="AY16" s="62">
        <f t="shared" si="17"/>
        <v>0</v>
      </c>
      <c r="AZ16" s="62">
        <f t="shared" si="18"/>
        <v>0</v>
      </c>
      <c r="BA16" s="62">
        <f t="shared" si="19"/>
        <v>0</v>
      </c>
      <c r="BB16" s="62">
        <f t="shared" si="20"/>
        <v>0</v>
      </c>
      <c r="BC16" s="62">
        <f t="shared" si="21"/>
        <v>0</v>
      </c>
      <c r="BD16" s="62">
        <f t="shared" si="22"/>
        <v>0</v>
      </c>
      <c r="BE16" s="62">
        <f t="shared" si="23"/>
        <v>0</v>
      </c>
      <c r="BF16" s="62">
        <f t="shared" si="24"/>
        <v>0</v>
      </c>
      <c r="BG16" s="62">
        <f t="shared" si="25"/>
        <v>0</v>
      </c>
      <c r="BH16" s="62">
        <f t="shared" si="26"/>
        <v>0</v>
      </c>
      <c r="BI16" s="62">
        <f t="shared" si="27"/>
        <v>0</v>
      </c>
      <c r="BJ16" s="79">
        <f t="shared" si="45"/>
        <v>0</v>
      </c>
      <c r="BK16" s="59">
        <f t="shared" si="46"/>
        <v>0</v>
      </c>
      <c r="BL16" s="60">
        <f t="shared" si="28"/>
        <v>0</v>
      </c>
      <c r="BM16" s="60">
        <f t="shared" si="29"/>
        <v>0</v>
      </c>
      <c r="BN16" s="60">
        <f t="shared" si="30"/>
        <v>0</v>
      </c>
      <c r="BO16" s="60">
        <f t="shared" si="31"/>
        <v>0</v>
      </c>
      <c r="BP16" s="60">
        <f t="shared" si="32"/>
        <v>0</v>
      </c>
      <c r="BQ16" s="60">
        <f t="shared" si="33"/>
        <v>0</v>
      </c>
      <c r="BR16" s="60">
        <f t="shared" si="34"/>
        <v>0</v>
      </c>
      <c r="BS16" s="60">
        <f t="shared" si="35"/>
        <v>0</v>
      </c>
      <c r="BT16" s="60">
        <f t="shared" si="36"/>
        <v>0</v>
      </c>
      <c r="BU16" s="60">
        <f t="shared" si="37"/>
        <v>0</v>
      </c>
      <c r="BV16" s="60">
        <f t="shared" si="38"/>
        <v>0</v>
      </c>
      <c r="BW16" s="74">
        <f t="shared" si="47"/>
        <v>0</v>
      </c>
    </row>
    <row r="17" spans="1:75" ht="15.75" thickBot="1" x14ac:dyDescent="0.3">
      <c r="A17" s="68">
        <v>2</v>
      </c>
      <c r="B17" s="17">
        <v>1</v>
      </c>
      <c r="C17" s="17" t="s">
        <v>35</v>
      </c>
      <c r="D17" s="56">
        <v>59298</v>
      </c>
      <c r="E17" s="55">
        <f t="shared" si="39"/>
        <v>23.043289486997875</v>
      </c>
      <c r="F17" s="56">
        <v>89011</v>
      </c>
      <c r="G17" s="71">
        <f t="shared" si="40"/>
        <v>0.66618732516205859</v>
      </c>
      <c r="H17" s="55">
        <f t="shared" si="41"/>
        <v>15.3511473862781</v>
      </c>
      <c r="I17" s="63">
        <v>1366420.98</v>
      </c>
      <c r="J17" s="54"/>
      <c r="K17" s="25"/>
      <c r="AX17" s="64">
        <f>SUM(AX5:AX16)</f>
        <v>0</v>
      </c>
      <c r="AY17" s="65">
        <f t="shared" ref="AY17:BI17" si="48">SUM(AY5:AY16)</f>
        <v>0</v>
      </c>
      <c r="AZ17" s="65">
        <f t="shared" si="48"/>
        <v>0</v>
      </c>
      <c r="BA17" s="65">
        <f t="shared" si="48"/>
        <v>0</v>
      </c>
      <c r="BB17" s="65">
        <f t="shared" si="48"/>
        <v>0</v>
      </c>
      <c r="BC17" s="65">
        <f t="shared" si="48"/>
        <v>0</v>
      </c>
      <c r="BD17" s="65">
        <f t="shared" si="48"/>
        <v>0</v>
      </c>
      <c r="BE17" s="65">
        <f t="shared" si="48"/>
        <v>0</v>
      </c>
      <c r="BF17" s="65">
        <f t="shared" si="48"/>
        <v>0</v>
      </c>
      <c r="BG17" s="65">
        <f t="shared" si="48"/>
        <v>0</v>
      </c>
      <c r="BH17" s="65">
        <f t="shared" si="48"/>
        <v>0</v>
      </c>
      <c r="BI17" s="65">
        <f t="shared" si="48"/>
        <v>0</v>
      </c>
      <c r="BJ17" s="80">
        <f>SUM(BJ5:BJ16)</f>
        <v>0</v>
      </c>
      <c r="BK17" s="75">
        <f>SUM(BK5:BK16)</f>
        <v>0</v>
      </c>
      <c r="BL17" s="76">
        <f t="shared" ref="BL17:BW17" si="49">SUM(BL5:BL16)</f>
        <v>0</v>
      </c>
      <c r="BM17" s="76">
        <f t="shared" si="49"/>
        <v>0</v>
      </c>
      <c r="BN17" s="76">
        <f t="shared" si="49"/>
        <v>0</v>
      </c>
      <c r="BO17" s="76">
        <f t="shared" si="49"/>
        <v>0</v>
      </c>
      <c r="BP17" s="76">
        <f t="shared" si="49"/>
        <v>0</v>
      </c>
      <c r="BQ17" s="76">
        <f t="shared" si="49"/>
        <v>0</v>
      </c>
      <c r="BR17" s="76">
        <f t="shared" si="49"/>
        <v>0</v>
      </c>
      <c r="BS17" s="76">
        <f t="shared" si="49"/>
        <v>0</v>
      </c>
      <c r="BT17" s="76">
        <f t="shared" si="49"/>
        <v>0</v>
      </c>
      <c r="BU17" s="76">
        <f t="shared" si="49"/>
        <v>0</v>
      </c>
      <c r="BV17" s="76">
        <f t="shared" si="49"/>
        <v>0</v>
      </c>
      <c r="BW17" s="77">
        <f t="shared" si="49"/>
        <v>0</v>
      </c>
    </row>
    <row r="18" spans="1:75" x14ac:dyDescent="0.25">
      <c r="A18" s="68">
        <v>2</v>
      </c>
      <c r="B18" s="17">
        <v>2</v>
      </c>
      <c r="C18" s="17" t="s">
        <v>36</v>
      </c>
      <c r="D18" s="56">
        <v>145445</v>
      </c>
      <c r="E18" s="55">
        <f t="shared" si="39"/>
        <v>17.738385300285334</v>
      </c>
      <c r="F18" s="56">
        <v>89011</v>
      </c>
      <c r="G18" s="71">
        <f t="shared" si="40"/>
        <v>1.6340115266652435</v>
      </c>
      <c r="H18" s="55">
        <f t="shared" si="41"/>
        <v>28.984726045095552</v>
      </c>
      <c r="I18" s="63">
        <v>2579959.4500000002</v>
      </c>
      <c r="J18" s="54"/>
    </row>
    <row r="19" spans="1:75" x14ac:dyDescent="0.25">
      <c r="A19" s="68">
        <v>2</v>
      </c>
      <c r="B19" s="17">
        <v>3</v>
      </c>
      <c r="C19" s="17" t="s">
        <v>37</v>
      </c>
      <c r="D19" s="56">
        <v>44628</v>
      </c>
      <c r="E19" s="55">
        <f t="shared" si="39"/>
        <v>47.19</v>
      </c>
      <c r="F19" s="56">
        <v>89011</v>
      </c>
      <c r="G19" s="71">
        <f t="shared" si="40"/>
        <v>0.50137623439799572</v>
      </c>
      <c r="H19" s="55">
        <f t="shared" si="41"/>
        <v>23.659944501241419</v>
      </c>
      <c r="I19" s="63">
        <v>2105995.3199999998</v>
      </c>
      <c r="J19" s="54"/>
      <c r="AI19" s="17"/>
      <c r="AJ19" s="17"/>
      <c r="AK19" s="17"/>
      <c r="AL19" s="17"/>
      <c r="AM19" s="17"/>
      <c r="AN19" s="17"/>
      <c r="AO19" s="17"/>
      <c r="AP19" s="17"/>
      <c r="AQ19" s="17"/>
      <c r="AR19" s="17"/>
      <c r="AS19" s="17"/>
      <c r="AT19" s="17"/>
      <c r="AU19" s="17"/>
      <c r="AV19" s="17"/>
      <c r="AW19" s="17"/>
    </row>
    <row r="20" spans="1:75" x14ac:dyDescent="0.25">
      <c r="A20" s="68">
        <v>2</v>
      </c>
      <c r="B20" s="17">
        <v>4</v>
      </c>
      <c r="C20" s="17" t="s">
        <v>38</v>
      </c>
      <c r="D20" s="56">
        <v>63600</v>
      </c>
      <c r="E20" s="55">
        <f t="shared" si="39"/>
        <v>89.513452672955978</v>
      </c>
      <c r="F20" s="56">
        <v>89011</v>
      </c>
      <c r="G20" s="71">
        <f t="shared" si="40"/>
        <v>0.71451843030636664</v>
      </c>
      <c r="H20" s="55">
        <f t="shared" si="41"/>
        <v>63.95901169518374</v>
      </c>
      <c r="I20" s="63">
        <v>5693055.5899999999</v>
      </c>
      <c r="J20" s="54"/>
      <c r="AI20" s="55"/>
      <c r="AJ20" s="55"/>
      <c r="AK20" s="55"/>
      <c r="AL20" s="55"/>
      <c r="AM20" s="55"/>
      <c r="AN20" s="55"/>
      <c r="AO20" s="55"/>
      <c r="AP20" s="55"/>
      <c r="AQ20" s="55"/>
      <c r="AR20" s="55"/>
      <c r="AS20" s="55"/>
      <c r="AT20" s="55"/>
      <c r="AU20" s="55"/>
      <c r="AV20" s="55"/>
      <c r="AW20" s="55"/>
    </row>
    <row r="21" spans="1:75" x14ac:dyDescent="0.25">
      <c r="A21" s="68">
        <v>2</v>
      </c>
      <c r="B21" s="17">
        <v>5</v>
      </c>
      <c r="C21" s="17" t="s">
        <v>39</v>
      </c>
      <c r="D21" s="56">
        <v>14100</v>
      </c>
      <c r="E21" s="55">
        <f t="shared" si="39"/>
        <v>328.76652978723405</v>
      </c>
      <c r="F21" s="56">
        <v>89011</v>
      </c>
      <c r="G21" s="71">
        <f t="shared" si="40"/>
        <v>0.15840738785093977</v>
      </c>
      <c r="H21" s="55">
        <f t="shared" si="41"/>
        <v>52.079047196413931</v>
      </c>
      <c r="I21" s="63">
        <v>4635608.07</v>
      </c>
      <c r="J21" s="54"/>
      <c r="AI21" s="55"/>
      <c r="AJ21" s="55"/>
      <c r="AK21" s="55"/>
      <c r="AL21" s="55"/>
      <c r="AM21" s="55"/>
      <c r="AN21" s="55"/>
      <c r="AO21" s="55"/>
      <c r="AP21" s="55"/>
      <c r="AQ21" s="55"/>
      <c r="AR21" s="55"/>
      <c r="AS21" s="55"/>
      <c r="AT21" s="55"/>
      <c r="AU21" s="55"/>
      <c r="AV21" s="55"/>
      <c r="AW21" s="55"/>
    </row>
    <row r="22" spans="1:75" x14ac:dyDescent="0.25">
      <c r="A22" s="68">
        <v>2</v>
      </c>
      <c r="B22" s="17">
        <v>6</v>
      </c>
      <c r="C22" s="17" t="s">
        <v>40</v>
      </c>
      <c r="D22" s="56">
        <v>22368</v>
      </c>
      <c r="E22" s="55">
        <f t="shared" si="39"/>
        <v>113.10871915236052</v>
      </c>
      <c r="F22" s="56">
        <v>89011</v>
      </c>
      <c r="G22" s="71">
        <f t="shared" si="40"/>
        <v>0.25129478379076742</v>
      </c>
      <c r="H22" s="55">
        <f t="shared" si="41"/>
        <v>28.423631124243073</v>
      </c>
      <c r="I22" s="63">
        <v>2530015.83</v>
      </c>
      <c r="J22" s="54"/>
      <c r="AI22" s="55"/>
      <c r="AJ22" s="55"/>
      <c r="AK22" s="55"/>
      <c r="AL22" s="55"/>
      <c r="AM22" s="55"/>
      <c r="AN22" s="55"/>
      <c r="AO22" s="55"/>
      <c r="AP22" s="55"/>
      <c r="AQ22" s="55"/>
      <c r="AR22" s="55"/>
      <c r="AS22" s="55"/>
      <c r="AT22" s="55"/>
      <c r="AU22" s="55"/>
      <c r="AV22" s="55"/>
      <c r="AW22" s="55"/>
    </row>
    <row r="23" spans="1:75" x14ac:dyDescent="0.25">
      <c r="A23" s="68">
        <v>2</v>
      </c>
      <c r="B23" s="17">
        <v>7</v>
      </c>
      <c r="C23" s="17" t="s">
        <v>42</v>
      </c>
      <c r="D23" s="56">
        <v>6852</v>
      </c>
      <c r="E23" s="55">
        <f t="shared" si="39"/>
        <v>90.587194979568011</v>
      </c>
      <c r="F23" s="56">
        <v>89011</v>
      </c>
      <c r="G23" s="71">
        <f t="shared" si="40"/>
        <v>7.6979249755648183E-2</v>
      </c>
      <c r="H23" s="55">
        <f t="shared" si="41"/>
        <v>6.9733343069957643</v>
      </c>
      <c r="I23" s="63">
        <v>620703.46</v>
      </c>
      <c r="J23" s="54"/>
      <c r="AI23" s="55"/>
      <c r="AJ23" s="55"/>
      <c r="AK23" s="55"/>
      <c r="AL23" s="55"/>
      <c r="AM23" s="55"/>
      <c r="AN23" s="55"/>
      <c r="AO23" s="55"/>
      <c r="AP23" s="55"/>
      <c r="AQ23" s="55"/>
      <c r="AR23" s="55"/>
      <c r="AS23" s="55"/>
      <c r="AT23" s="55"/>
      <c r="AU23" s="55"/>
      <c r="AV23" s="55"/>
      <c r="AW23" s="55"/>
    </row>
    <row r="24" spans="1:75" x14ac:dyDescent="0.25">
      <c r="A24" s="68">
        <v>2</v>
      </c>
      <c r="B24" s="17">
        <v>8</v>
      </c>
      <c r="C24" s="17" t="s">
        <v>41</v>
      </c>
      <c r="D24" s="17">
        <v>404</v>
      </c>
      <c r="E24" s="55">
        <f t="shared" si="39"/>
        <v>66.880693069306929</v>
      </c>
      <c r="F24" s="56">
        <v>89011</v>
      </c>
      <c r="G24" s="71">
        <f t="shared" si="40"/>
        <v>4.538764871757423E-3</v>
      </c>
      <c r="H24" s="55">
        <f t="shared" si="41"/>
        <v>0.30355574030176047</v>
      </c>
      <c r="I24" s="63">
        <v>27019.8</v>
      </c>
      <c r="J24" s="54"/>
      <c r="AI24" s="55"/>
      <c r="AJ24" s="55"/>
      <c r="AK24" s="55"/>
      <c r="AL24" s="55"/>
      <c r="AM24" s="55"/>
      <c r="AN24" s="55"/>
      <c r="AO24" s="55"/>
      <c r="AP24" s="55"/>
      <c r="AQ24" s="55"/>
      <c r="AR24" s="55"/>
      <c r="AS24" s="55"/>
      <c r="AT24" s="55"/>
      <c r="AU24" s="55"/>
      <c r="AV24" s="55"/>
      <c r="AW24" s="55"/>
    </row>
    <row r="25" spans="1:75" x14ac:dyDescent="0.25">
      <c r="A25" s="68">
        <v>2</v>
      </c>
      <c r="B25" s="17">
        <v>9</v>
      </c>
      <c r="C25" s="17" t="s">
        <v>46</v>
      </c>
      <c r="D25" s="56">
        <v>2487</v>
      </c>
      <c r="E25" s="55">
        <f t="shared" si="39"/>
        <v>549.15357056694813</v>
      </c>
      <c r="F25" s="56">
        <v>89011</v>
      </c>
      <c r="G25" s="71">
        <f t="shared" si="40"/>
        <v>2.7940366920942355E-2</v>
      </c>
      <c r="H25" s="55">
        <f t="shared" si="41"/>
        <v>15.34355225758614</v>
      </c>
      <c r="I25" s="63">
        <v>1365744.93</v>
      </c>
      <c r="J25" s="54"/>
      <c r="AI25" s="55"/>
      <c r="AJ25" s="55"/>
      <c r="AK25" s="55"/>
      <c r="AL25" s="55"/>
      <c r="AM25" s="55"/>
      <c r="AN25" s="55"/>
      <c r="AO25" s="55"/>
      <c r="AP25" s="55"/>
      <c r="AQ25" s="55"/>
      <c r="AR25" s="55"/>
      <c r="AS25" s="55"/>
      <c r="AT25" s="55"/>
      <c r="AU25" s="55"/>
      <c r="AV25" s="55"/>
      <c r="AW25" s="55"/>
    </row>
    <row r="26" spans="1:75" x14ac:dyDescent="0.25">
      <c r="A26" s="68">
        <v>2</v>
      </c>
      <c r="B26" s="17">
        <v>10</v>
      </c>
      <c r="C26" s="17" t="s">
        <v>47</v>
      </c>
      <c r="D26" s="56">
        <v>4914</v>
      </c>
      <c r="E26" s="55">
        <f t="shared" si="39"/>
        <v>63.496400081400083</v>
      </c>
      <c r="F26" s="56">
        <v>89011</v>
      </c>
      <c r="G26" s="71">
        <f t="shared" si="40"/>
        <v>5.5206659851029648E-2</v>
      </c>
      <c r="H26" s="55">
        <f t="shared" si="41"/>
        <v>3.5054241610587455</v>
      </c>
      <c r="I26" s="63">
        <v>312021.31</v>
      </c>
      <c r="J26" s="54"/>
      <c r="AI26" s="55"/>
      <c r="AJ26" s="55"/>
      <c r="AK26" s="55"/>
      <c r="AL26" s="55"/>
      <c r="AM26" s="55"/>
      <c r="AN26" s="55"/>
      <c r="AO26" s="55"/>
      <c r="AP26" s="55"/>
      <c r="AQ26" s="55"/>
      <c r="AR26" s="55"/>
      <c r="AS26" s="55"/>
      <c r="AT26" s="55"/>
      <c r="AU26" s="55"/>
      <c r="AV26" s="55"/>
      <c r="AW26" s="55"/>
    </row>
    <row r="27" spans="1:75" x14ac:dyDescent="0.25">
      <c r="A27" s="68">
        <v>2</v>
      </c>
      <c r="B27" s="17">
        <v>11</v>
      </c>
      <c r="C27" s="17" t="s">
        <v>43</v>
      </c>
      <c r="D27" s="56">
        <v>2075</v>
      </c>
      <c r="E27" s="55">
        <f t="shared" si="39"/>
        <v>64</v>
      </c>
      <c r="F27" s="56">
        <v>89011</v>
      </c>
      <c r="G27" s="71">
        <f t="shared" si="40"/>
        <v>2.3311725517070923E-2</v>
      </c>
      <c r="H27" s="55">
        <f t="shared" si="41"/>
        <v>1.4919504330925391</v>
      </c>
      <c r="I27" s="63">
        <v>132800</v>
      </c>
      <c r="J27" s="54"/>
      <c r="AI27" s="55"/>
      <c r="AJ27" s="55"/>
      <c r="AK27" s="55"/>
      <c r="AL27" s="55"/>
      <c r="AM27" s="55"/>
      <c r="AN27" s="55"/>
      <c r="AO27" s="55"/>
      <c r="AP27" s="55"/>
      <c r="AQ27" s="55"/>
      <c r="AR27" s="55"/>
      <c r="AS27" s="55"/>
      <c r="AT27" s="55"/>
      <c r="AU27" s="55"/>
      <c r="AV27" s="55"/>
      <c r="AW27" s="55"/>
    </row>
    <row r="28" spans="1:75" x14ac:dyDescent="0.25">
      <c r="A28" s="68">
        <v>2</v>
      </c>
      <c r="B28" s="17">
        <v>12</v>
      </c>
      <c r="C28" s="17" t="s">
        <v>44</v>
      </c>
      <c r="D28" s="56">
        <v>3960</v>
      </c>
      <c r="E28" s="55">
        <f t="shared" si="39"/>
        <v>52.5</v>
      </c>
      <c r="F28" s="56">
        <v>89011</v>
      </c>
      <c r="G28" s="71">
        <f t="shared" si="40"/>
        <v>4.4488883396434149E-2</v>
      </c>
      <c r="H28" s="55">
        <f t="shared" si="41"/>
        <v>2.3356663783127929</v>
      </c>
      <c r="I28" s="63">
        <v>207900</v>
      </c>
      <c r="J28" s="54"/>
      <c r="AI28" s="55"/>
      <c r="AJ28" s="55"/>
      <c r="AK28" s="55"/>
      <c r="AL28" s="55"/>
      <c r="AM28" s="55"/>
      <c r="AN28" s="55"/>
      <c r="AO28" s="55"/>
      <c r="AP28" s="55"/>
      <c r="AQ28" s="55"/>
      <c r="AR28" s="55"/>
      <c r="AS28" s="55"/>
      <c r="AT28" s="55"/>
      <c r="AU28" s="55"/>
      <c r="AV28" s="55"/>
      <c r="AW28" s="55"/>
    </row>
    <row r="29" spans="1:75" x14ac:dyDescent="0.25">
      <c r="A29" s="68">
        <v>3</v>
      </c>
      <c r="B29" s="17">
        <v>1</v>
      </c>
      <c r="C29" s="17" t="s">
        <v>35</v>
      </c>
      <c r="D29" s="56">
        <v>66166</v>
      </c>
      <c r="E29" s="55">
        <f t="shared" si="39"/>
        <v>23.045669679291478</v>
      </c>
      <c r="F29" s="56">
        <v>98524</v>
      </c>
      <c r="G29" s="71">
        <f t="shared" si="40"/>
        <v>0.67157240875319724</v>
      </c>
      <c r="H29" s="55">
        <f t="shared" si="41"/>
        <v>15.4768358978523</v>
      </c>
      <c r="I29" s="63">
        <v>1524839.78</v>
      </c>
      <c r="J29" s="54"/>
      <c r="AI29" s="55"/>
      <c r="AJ29" s="55"/>
      <c r="AK29" s="55"/>
      <c r="AL29" s="55"/>
      <c r="AM29" s="55"/>
      <c r="AN29" s="55"/>
      <c r="AO29" s="55"/>
      <c r="AP29" s="55"/>
      <c r="AQ29" s="55"/>
      <c r="AR29" s="55"/>
      <c r="AS29" s="55"/>
      <c r="AT29" s="55"/>
      <c r="AU29" s="55"/>
      <c r="AV29" s="55"/>
      <c r="AW29" s="55"/>
    </row>
    <row r="30" spans="1:75" x14ac:dyDescent="0.25">
      <c r="A30" s="68">
        <v>3</v>
      </c>
      <c r="B30" s="17">
        <v>2</v>
      </c>
      <c r="C30" s="17" t="s">
        <v>36</v>
      </c>
      <c r="D30" s="56">
        <v>160564</v>
      </c>
      <c r="E30" s="55">
        <f t="shared" si="39"/>
        <v>17.765888804464264</v>
      </c>
      <c r="F30" s="56">
        <v>98524</v>
      </c>
      <c r="G30" s="71">
        <f t="shared" si="40"/>
        <v>1.629694287686249</v>
      </c>
      <c r="H30" s="55">
        <f t="shared" si="41"/>
        <v>28.952967500304492</v>
      </c>
      <c r="I30" s="63">
        <v>2852562.17</v>
      </c>
      <c r="J30" s="54"/>
      <c r="AI30" s="55"/>
      <c r="AJ30" s="55"/>
      <c r="AK30" s="55"/>
      <c r="AL30" s="55"/>
      <c r="AM30" s="55"/>
      <c r="AN30" s="55"/>
      <c r="AO30" s="55"/>
      <c r="AP30" s="55"/>
      <c r="AQ30" s="55"/>
      <c r="AR30" s="55"/>
      <c r="AS30" s="55"/>
      <c r="AT30" s="55"/>
      <c r="AU30" s="55"/>
      <c r="AV30" s="55"/>
      <c r="AW30" s="55"/>
    </row>
    <row r="31" spans="1:75" x14ac:dyDescent="0.25">
      <c r="A31" s="68">
        <v>3</v>
      </c>
      <c r="B31" s="17">
        <v>3</v>
      </c>
      <c r="C31" s="17" t="s">
        <v>37</v>
      </c>
      <c r="D31" s="56">
        <v>50136</v>
      </c>
      <c r="E31" s="55">
        <f t="shared" si="39"/>
        <v>47.19</v>
      </c>
      <c r="F31" s="56">
        <v>98524</v>
      </c>
      <c r="G31" s="71">
        <f t="shared" si="40"/>
        <v>0.50887093500060898</v>
      </c>
      <c r="H31" s="55">
        <f t="shared" si="41"/>
        <v>24.013619422678737</v>
      </c>
      <c r="I31" s="63">
        <v>2365917.84</v>
      </c>
      <c r="J31" s="54"/>
      <c r="AI31" s="55"/>
      <c r="AJ31" s="55"/>
      <c r="AK31" s="55"/>
      <c r="AL31" s="55"/>
      <c r="AM31" s="55"/>
      <c r="AN31" s="55"/>
      <c r="AO31" s="55"/>
      <c r="AP31" s="55"/>
      <c r="AQ31" s="55"/>
      <c r="AR31" s="55"/>
      <c r="AS31" s="55"/>
      <c r="AT31" s="55"/>
      <c r="AU31" s="55"/>
      <c r="AV31" s="55"/>
      <c r="AW31" s="55"/>
    </row>
    <row r="32" spans="1:75" x14ac:dyDescent="0.25">
      <c r="A32" s="68">
        <v>3</v>
      </c>
      <c r="B32" s="17">
        <v>4</v>
      </c>
      <c r="C32" s="17" t="s">
        <v>38</v>
      </c>
      <c r="D32" s="56">
        <v>71015</v>
      </c>
      <c r="E32" s="55">
        <f t="shared" si="39"/>
        <v>89.807511230021831</v>
      </c>
      <c r="F32" s="56">
        <v>98524</v>
      </c>
      <c r="G32" s="71">
        <f t="shared" si="40"/>
        <v>0.72078884332751414</v>
      </c>
      <c r="H32" s="55">
        <f t="shared" si="41"/>
        <v>64.732252141610161</v>
      </c>
      <c r="I32" s="63">
        <v>6377680.4100000001</v>
      </c>
      <c r="J32" s="54"/>
    </row>
    <row r="33" spans="1:49" x14ac:dyDescent="0.25">
      <c r="A33" s="68">
        <v>3</v>
      </c>
      <c r="B33" s="17">
        <v>5</v>
      </c>
      <c r="C33" s="17" t="s">
        <v>39</v>
      </c>
      <c r="D33" s="56">
        <v>16519</v>
      </c>
      <c r="E33" s="55">
        <f t="shared" si="39"/>
        <v>329.80092015255161</v>
      </c>
      <c r="F33" s="56">
        <v>98524</v>
      </c>
      <c r="G33" s="71">
        <f t="shared" si="40"/>
        <v>0.16766473143599528</v>
      </c>
      <c r="H33" s="55">
        <f t="shared" si="41"/>
        <v>55.295982704721695</v>
      </c>
      <c r="I33" s="63">
        <v>5447981.4000000004</v>
      </c>
      <c r="J33" s="54"/>
    </row>
    <row r="34" spans="1:49" x14ac:dyDescent="0.25">
      <c r="A34" s="68">
        <v>3</v>
      </c>
      <c r="B34" s="17">
        <v>6</v>
      </c>
      <c r="C34" s="17" t="s">
        <v>40</v>
      </c>
      <c r="D34" s="56">
        <v>25164</v>
      </c>
      <c r="E34" s="55">
        <f t="shared" si="39"/>
        <v>113.57830034970593</v>
      </c>
      <c r="F34" s="56">
        <v>98524</v>
      </c>
      <c r="G34" s="71">
        <f t="shared" si="40"/>
        <v>0.25540984937680161</v>
      </c>
      <c r="H34" s="55">
        <f t="shared" si="41"/>
        <v>29.009016584791524</v>
      </c>
      <c r="I34" s="63">
        <v>2858084.35</v>
      </c>
      <c r="J34" s="54"/>
    </row>
    <row r="35" spans="1:49" x14ac:dyDescent="0.25">
      <c r="A35" s="68">
        <v>3</v>
      </c>
      <c r="B35" s="17">
        <v>7</v>
      </c>
      <c r="C35" s="17" t="s">
        <v>42</v>
      </c>
      <c r="D35" s="56">
        <v>7798</v>
      </c>
      <c r="E35" s="55">
        <f t="shared" si="39"/>
        <v>90.970335983585542</v>
      </c>
      <c r="F35" s="56">
        <v>98524</v>
      </c>
      <c r="G35" s="71">
        <f t="shared" si="40"/>
        <v>7.9148227842962118E-2</v>
      </c>
      <c r="H35" s="55">
        <f t="shared" si="41"/>
        <v>7.200140879379644</v>
      </c>
      <c r="I35" s="63">
        <v>709386.68</v>
      </c>
      <c r="J35" s="54"/>
      <c r="AI35" s="17"/>
      <c r="AJ35" s="17"/>
      <c r="AK35" s="17"/>
      <c r="AL35" s="17"/>
      <c r="AM35" s="17"/>
      <c r="AN35" s="17"/>
      <c r="AO35" s="17"/>
      <c r="AP35" s="17"/>
      <c r="AQ35" s="17"/>
      <c r="AR35" s="17"/>
      <c r="AS35" s="17"/>
      <c r="AT35" s="17"/>
      <c r="AU35" s="17"/>
      <c r="AV35" s="17"/>
      <c r="AW35" s="17"/>
    </row>
    <row r="36" spans="1:49" x14ac:dyDescent="0.25">
      <c r="A36" s="68">
        <v>3</v>
      </c>
      <c r="B36" s="17">
        <v>8</v>
      </c>
      <c r="C36" s="17" t="s">
        <v>41</v>
      </c>
      <c r="D36" s="17">
        <v>508</v>
      </c>
      <c r="E36" s="55">
        <f t="shared" si="39"/>
        <v>70.556653543307078</v>
      </c>
      <c r="F36" s="56">
        <v>98524</v>
      </c>
      <c r="G36" s="71">
        <f t="shared" si="40"/>
        <v>5.1561040964638056E-3</v>
      </c>
      <c r="H36" s="55">
        <f t="shared" si="41"/>
        <v>0.36379745036742317</v>
      </c>
      <c r="I36" s="63">
        <v>35842.78</v>
      </c>
      <c r="J36" s="54"/>
      <c r="AI36" s="55"/>
      <c r="AJ36" s="55"/>
      <c r="AK36" s="55"/>
      <c r="AL36" s="55"/>
      <c r="AM36" s="55"/>
      <c r="AN36" s="55"/>
      <c r="AO36" s="55"/>
      <c r="AP36" s="55"/>
      <c r="AQ36" s="55"/>
      <c r="AR36" s="55"/>
      <c r="AS36" s="55"/>
      <c r="AT36" s="55"/>
      <c r="AU36" s="55"/>
      <c r="AV36" s="55"/>
      <c r="AW36" s="55"/>
    </row>
    <row r="37" spans="1:49" x14ac:dyDescent="0.25">
      <c r="A37" s="68">
        <v>3</v>
      </c>
      <c r="B37" s="17">
        <v>9</v>
      </c>
      <c r="C37" s="17" t="s">
        <v>46</v>
      </c>
      <c r="D37" s="56">
        <v>2992</v>
      </c>
      <c r="E37" s="55">
        <f t="shared" si="39"/>
        <v>564.73636363636365</v>
      </c>
      <c r="F37" s="56">
        <v>98524</v>
      </c>
      <c r="G37" s="71">
        <f t="shared" si="40"/>
        <v>3.0368235150826196E-2</v>
      </c>
      <c r="H37" s="55">
        <f t="shared" si="41"/>
        <v>17.150046689131582</v>
      </c>
      <c r="I37" s="63">
        <v>1689691.2</v>
      </c>
      <c r="J37" s="54"/>
      <c r="AI37" s="55"/>
      <c r="AJ37" s="55"/>
      <c r="AK37" s="55"/>
      <c r="AL37" s="55"/>
      <c r="AM37" s="55"/>
      <c r="AN37" s="55"/>
      <c r="AO37" s="55"/>
      <c r="AP37" s="55"/>
      <c r="AQ37" s="55"/>
      <c r="AR37" s="55"/>
      <c r="AS37" s="55"/>
      <c r="AT37" s="55"/>
      <c r="AU37" s="55"/>
      <c r="AV37" s="55"/>
      <c r="AW37" s="55"/>
    </row>
    <row r="38" spans="1:49" x14ac:dyDescent="0.25">
      <c r="A38" s="68">
        <v>3</v>
      </c>
      <c r="B38" s="17">
        <v>10</v>
      </c>
      <c r="C38" s="17" t="s">
        <v>47</v>
      </c>
      <c r="D38" s="56">
        <v>5456</v>
      </c>
      <c r="E38" s="55">
        <f t="shared" si="39"/>
        <v>63.184298020527862</v>
      </c>
      <c r="F38" s="56">
        <v>98524</v>
      </c>
      <c r="G38" s="71">
        <f t="shared" si="40"/>
        <v>5.5377369980918356E-2</v>
      </c>
      <c r="H38" s="55">
        <f t="shared" si="41"/>
        <v>3.4989802484673787</v>
      </c>
      <c r="I38" s="63">
        <v>344733.53</v>
      </c>
      <c r="J38" s="54"/>
      <c r="AI38" s="55"/>
      <c r="AJ38" s="55"/>
      <c r="AK38" s="55"/>
      <c r="AL38" s="55"/>
      <c r="AM38" s="55"/>
      <c r="AN38" s="55"/>
      <c r="AO38" s="55"/>
      <c r="AP38" s="55"/>
      <c r="AQ38" s="55"/>
      <c r="AR38" s="55"/>
      <c r="AS38" s="55"/>
      <c r="AT38" s="55"/>
      <c r="AU38" s="55"/>
      <c r="AV38" s="55"/>
      <c r="AW38" s="55"/>
    </row>
    <row r="39" spans="1:49" x14ac:dyDescent="0.25">
      <c r="A39" s="68">
        <v>3</v>
      </c>
      <c r="B39" s="17">
        <v>11</v>
      </c>
      <c r="C39" s="17" t="s">
        <v>43</v>
      </c>
      <c r="D39" s="56">
        <v>2325</v>
      </c>
      <c r="E39" s="55">
        <f t="shared" si="39"/>
        <v>64</v>
      </c>
      <c r="F39" s="56">
        <v>98524</v>
      </c>
      <c r="G39" s="71">
        <f t="shared" si="40"/>
        <v>2.3598311071414073E-2</v>
      </c>
      <c r="H39" s="55">
        <f t="shared" si="41"/>
        <v>1.5102919085705007</v>
      </c>
      <c r="I39" s="63">
        <v>148800</v>
      </c>
      <c r="J39" s="54"/>
      <c r="AI39" s="55"/>
      <c r="AJ39" s="55"/>
      <c r="AK39" s="55"/>
      <c r="AL39" s="55"/>
      <c r="AM39" s="55"/>
      <c r="AN39" s="55"/>
      <c r="AO39" s="55"/>
      <c r="AP39" s="55"/>
      <c r="AQ39" s="55"/>
      <c r="AR39" s="55"/>
      <c r="AS39" s="55"/>
      <c r="AT39" s="55"/>
      <c r="AU39" s="55"/>
      <c r="AV39" s="55"/>
      <c r="AW39" s="55"/>
    </row>
    <row r="40" spans="1:49" x14ac:dyDescent="0.25">
      <c r="A40" s="68">
        <v>3</v>
      </c>
      <c r="B40" s="17">
        <v>12</v>
      </c>
      <c r="C40" s="17" t="s">
        <v>44</v>
      </c>
      <c r="D40" s="56">
        <v>4395</v>
      </c>
      <c r="E40" s="55">
        <f t="shared" si="39"/>
        <v>52.5</v>
      </c>
      <c r="F40" s="56">
        <v>98524</v>
      </c>
      <c r="G40" s="71">
        <f t="shared" si="40"/>
        <v>4.460842028338273E-2</v>
      </c>
      <c r="H40" s="55">
        <f t="shared" si="41"/>
        <v>2.3419420648775935</v>
      </c>
      <c r="I40" s="63">
        <v>230737.5</v>
      </c>
      <c r="J40" s="54"/>
      <c r="AI40" s="55"/>
      <c r="AJ40" s="55"/>
      <c r="AK40" s="55"/>
      <c r="AL40" s="55"/>
      <c r="AM40" s="55"/>
      <c r="AN40" s="55"/>
      <c r="AO40" s="55"/>
      <c r="AP40" s="55"/>
      <c r="AQ40" s="55"/>
      <c r="AR40" s="55"/>
      <c r="AS40" s="55"/>
      <c r="AT40" s="55"/>
      <c r="AU40" s="55"/>
      <c r="AV40" s="55"/>
      <c r="AW40" s="55"/>
    </row>
    <row r="41" spans="1:49" x14ac:dyDescent="0.25">
      <c r="A41" s="68">
        <v>4</v>
      </c>
      <c r="B41" s="17">
        <v>1</v>
      </c>
      <c r="C41" s="17" t="s">
        <v>35</v>
      </c>
      <c r="D41" s="56">
        <v>64953</v>
      </c>
      <c r="E41" s="55">
        <f t="shared" si="39"/>
        <v>23.072732437300818</v>
      </c>
      <c r="F41" s="56">
        <v>97581</v>
      </c>
      <c r="G41" s="71">
        <f t="shared" si="40"/>
        <v>0.66563162910812557</v>
      </c>
      <c r="H41" s="55">
        <f t="shared" si="41"/>
        <v>15.357940480216435</v>
      </c>
      <c r="I41" s="63">
        <v>1498643.19</v>
      </c>
      <c r="J41" s="54"/>
      <c r="AI41" s="55"/>
      <c r="AJ41" s="55"/>
      <c r="AK41" s="55"/>
      <c r="AL41" s="55"/>
      <c r="AM41" s="55"/>
      <c r="AN41" s="55"/>
      <c r="AO41" s="55"/>
      <c r="AP41" s="55"/>
      <c r="AQ41" s="55"/>
      <c r="AR41" s="55"/>
      <c r="AS41" s="55"/>
      <c r="AT41" s="55"/>
      <c r="AU41" s="55"/>
      <c r="AV41" s="55"/>
      <c r="AW41" s="55"/>
    </row>
    <row r="42" spans="1:49" x14ac:dyDescent="0.25">
      <c r="A42" s="68">
        <v>4</v>
      </c>
      <c r="B42" s="17">
        <v>2</v>
      </c>
      <c r="C42" s="17" t="s">
        <v>36</v>
      </c>
      <c r="D42" s="56">
        <v>156594</v>
      </c>
      <c r="E42" s="55">
        <f t="shared" si="39"/>
        <v>17.879014777066811</v>
      </c>
      <c r="F42" s="56">
        <v>97581</v>
      </c>
      <c r="G42" s="71">
        <f t="shared" si="40"/>
        <v>1.6047591231899652</v>
      </c>
      <c r="H42" s="55">
        <f t="shared" si="41"/>
        <v>28.691512077146164</v>
      </c>
      <c r="I42" s="63">
        <v>2799746.44</v>
      </c>
      <c r="J42" s="54"/>
      <c r="AI42" s="55"/>
      <c r="AJ42" s="55"/>
      <c r="AK42" s="55"/>
      <c r="AL42" s="55"/>
      <c r="AM42" s="55"/>
      <c r="AN42" s="55"/>
      <c r="AO42" s="55"/>
      <c r="AP42" s="55"/>
      <c r="AQ42" s="55"/>
      <c r="AR42" s="55"/>
      <c r="AS42" s="55"/>
      <c r="AT42" s="55"/>
      <c r="AU42" s="55"/>
      <c r="AV42" s="55"/>
      <c r="AW42" s="55"/>
    </row>
    <row r="43" spans="1:49" x14ac:dyDescent="0.25">
      <c r="A43" s="68">
        <v>4</v>
      </c>
      <c r="B43" s="17">
        <v>3</v>
      </c>
      <c r="C43" s="17" t="s">
        <v>37</v>
      </c>
      <c r="D43" s="56">
        <v>48829</v>
      </c>
      <c r="E43" s="55">
        <f t="shared" si="39"/>
        <v>47.19</v>
      </c>
      <c r="F43" s="56">
        <v>97581</v>
      </c>
      <c r="G43" s="71">
        <f t="shared" si="40"/>
        <v>0.50039454401983996</v>
      </c>
      <c r="H43" s="55">
        <f t="shared" si="41"/>
        <v>23.613618532296243</v>
      </c>
      <c r="I43" s="63">
        <v>2304240.5099999998</v>
      </c>
      <c r="J43" s="54"/>
      <c r="AI43" s="55"/>
      <c r="AJ43" s="55"/>
      <c r="AK43" s="55"/>
      <c r="AL43" s="55"/>
      <c r="AM43" s="55"/>
      <c r="AN43" s="55"/>
      <c r="AO43" s="55"/>
      <c r="AP43" s="55"/>
      <c r="AQ43" s="55"/>
      <c r="AR43" s="55"/>
      <c r="AS43" s="55"/>
      <c r="AT43" s="55"/>
      <c r="AU43" s="55"/>
      <c r="AV43" s="55"/>
      <c r="AW43" s="55"/>
    </row>
    <row r="44" spans="1:49" x14ac:dyDescent="0.25">
      <c r="A44" s="68">
        <v>4</v>
      </c>
      <c r="B44" s="17">
        <v>4</v>
      </c>
      <c r="C44" s="17" t="s">
        <v>38</v>
      </c>
      <c r="D44" s="56">
        <v>70345</v>
      </c>
      <c r="E44" s="55">
        <f t="shared" si="39"/>
        <v>89.758520861468483</v>
      </c>
      <c r="F44" s="56">
        <v>97581</v>
      </c>
      <c r="G44" s="71">
        <f t="shared" si="40"/>
        <v>0.72088828767895385</v>
      </c>
      <c r="H44" s="55">
        <f t="shared" si="41"/>
        <v>64.705866408419681</v>
      </c>
      <c r="I44" s="63">
        <v>6314063.1500000004</v>
      </c>
      <c r="J44" s="54"/>
      <c r="AI44" s="55"/>
      <c r="AJ44" s="55"/>
      <c r="AK44" s="55"/>
      <c r="AL44" s="55"/>
      <c r="AM44" s="55"/>
      <c r="AN44" s="55"/>
      <c r="AO44" s="55"/>
      <c r="AP44" s="55"/>
      <c r="AQ44" s="55"/>
      <c r="AR44" s="55"/>
      <c r="AS44" s="55"/>
      <c r="AT44" s="55"/>
      <c r="AU44" s="55"/>
      <c r="AV44" s="55"/>
      <c r="AW44" s="55"/>
    </row>
    <row r="45" spans="1:49" x14ac:dyDescent="0.25">
      <c r="A45" s="68">
        <v>4</v>
      </c>
      <c r="B45" s="17">
        <v>5</v>
      </c>
      <c r="C45" s="17" t="s">
        <v>39</v>
      </c>
      <c r="D45" s="56">
        <v>15655</v>
      </c>
      <c r="E45" s="55">
        <f t="shared" si="39"/>
        <v>329.04720089428298</v>
      </c>
      <c r="F45" s="56">
        <v>97581</v>
      </c>
      <c r="G45" s="71">
        <f t="shared" si="40"/>
        <v>0.16043082157387195</v>
      </c>
      <c r="H45" s="55">
        <f t="shared" si="41"/>
        <v>52.789312776052711</v>
      </c>
      <c r="I45" s="63">
        <v>5151233.93</v>
      </c>
      <c r="J45" s="54"/>
      <c r="AI45" s="55"/>
      <c r="AJ45" s="55"/>
      <c r="AK45" s="55"/>
      <c r="AL45" s="55"/>
      <c r="AM45" s="55"/>
      <c r="AN45" s="55"/>
      <c r="AO45" s="55"/>
      <c r="AP45" s="55"/>
      <c r="AQ45" s="55"/>
      <c r="AR45" s="55"/>
      <c r="AS45" s="55"/>
      <c r="AT45" s="55"/>
      <c r="AU45" s="55"/>
      <c r="AV45" s="55"/>
      <c r="AW45" s="55"/>
    </row>
    <row r="46" spans="1:49" x14ac:dyDescent="0.25">
      <c r="A46" s="68">
        <v>4</v>
      </c>
      <c r="B46" s="17">
        <v>6</v>
      </c>
      <c r="C46" s="17" t="s">
        <v>40</v>
      </c>
      <c r="D46" s="56">
        <v>25536</v>
      </c>
      <c r="E46" s="55">
        <f t="shared" si="39"/>
        <v>112.61103579260653</v>
      </c>
      <c r="F46" s="56">
        <v>97581</v>
      </c>
      <c r="G46" s="71">
        <f t="shared" si="40"/>
        <v>0.26169028806837397</v>
      </c>
      <c r="H46" s="55">
        <f t="shared" si="41"/>
        <v>29.469214396245171</v>
      </c>
      <c r="I46" s="63">
        <v>2875635.41</v>
      </c>
      <c r="J46" s="54"/>
      <c r="AI46" s="55"/>
      <c r="AJ46" s="55"/>
      <c r="AK46" s="55"/>
      <c r="AL46" s="55"/>
      <c r="AM46" s="55"/>
      <c r="AN46" s="55"/>
      <c r="AO46" s="55"/>
      <c r="AP46" s="55"/>
      <c r="AQ46" s="55"/>
      <c r="AR46" s="55"/>
      <c r="AS46" s="55"/>
      <c r="AT46" s="55"/>
      <c r="AU46" s="55"/>
      <c r="AV46" s="55"/>
      <c r="AW46" s="55"/>
    </row>
    <row r="47" spans="1:49" x14ac:dyDescent="0.25">
      <c r="A47" s="68">
        <v>4</v>
      </c>
      <c r="B47" s="17">
        <v>7</v>
      </c>
      <c r="C47" s="17" t="s">
        <v>42</v>
      </c>
      <c r="D47" s="56">
        <v>7862</v>
      </c>
      <c r="E47" s="55">
        <f t="shared" si="39"/>
        <v>89.738267616382601</v>
      </c>
      <c r="F47" s="56">
        <v>97581</v>
      </c>
      <c r="G47" s="71">
        <f t="shared" si="40"/>
        <v>8.0568963220299036E-2</v>
      </c>
      <c r="H47" s="55">
        <f t="shared" si="41"/>
        <v>7.2301191830376812</v>
      </c>
      <c r="I47" s="63">
        <v>705522.26</v>
      </c>
      <c r="J47" s="54"/>
      <c r="AI47" s="55"/>
      <c r="AJ47" s="55"/>
      <c r="AK47" s="55"/>
      <c r="AL47" s="55"/>
      <c r="AM47" s="55"/>
      <c r="AN47" s="55"/>
      <c r="AO47" s="55"/>
      <c r="AP47" s="55"/>
      <c r="AQ47" s="55"/>
      <c r="AR47" s="55"/>
      <c r="AS47" s="55"/>
      <c r="AT47" s="55"/>
      <c r="AU47" s="55"/>
      <c r="AV47" s="55"/>
      <c r="AW47" s="55"/>
    </row>
    <row r="48" spans="1:49" x14ac:dyDescent="0.25">
      <c r="A48" s="68">
        <v>4</v>
      </c>
      <c r="B48" s="17">
        <v>8</v>
      </c>
      <c r="C48" s="17" t="s">
        <v>41</v>
      </c>
      <c r="D48" s="17">
        <v>480</v>
      </c>
      <c r="E48" s="55">
        <f t="shared" si="39"/>
        <v>65.839750000000009</v>
      </c>
      <c r="F48" s="56">
        <v>97581</v>
      </c>
      <c r="G48" s="71">
        <f t="shared" si="40"/>
        <v>4.9189903772250748E-3</v>
      </c>
      <c r="H48" s="55">
        <f t="shared" si="41"/>
        <v>0.32386509668890462</v>
      </c>
      <c r="I48" s="63">
        <v>31603.08</v>
      </c>
      <c r="J48" s="54"/>
    </row>
    <row r="49" spans="1:10" x14ac:dyDescent="0.25">
      <c r="A49" s="68">
        <v>4</v>
      </c>
      <c r="B49" s="17">
        <v>9</v>
      </c>
      <c r="C49" s="17" t="s">
        <v>46</v>
      </c>
      <c r="D49" s="56">
        <v>3020</v>
      </c>
      <c r="E49" s="55">
        <f t="shared" si="39"/>
        <v>564.05501655629132</v>
      </c>
      <c r="F49" s="56">
        <v>97581</v>
      </c>
      <c r="G49" s="71">
        <f t="shared" si="40"/>
        <v>3.0948647790041094E-2</v>
      </c>
      <c r="H49" s="55">
        <f t="shared" si="41"/>
        <v>17.456740041606459</v>
      </c>
      <c r="I49" s="63">
        <v>1703446.15</v>
      </c>
      <c r="J49" s="54"/>
    </row>
    <row r="50" spans="1:10" x14ac:dyDescent="0.25">
      <c r="A50" s="68">
        <v>4</v>
      </c>
      <c r="B50" s="17">
        <v>10</v>
      </c>
      <c r="C50" s="17" t="s">
        <v>47</v>
      </c>
      <c r="D50" s="56">
        <v>5401</v>
      </c>
      <c r="E50" s="55">
        <f t="shared" si="39"/>
        <v>63.203745602666174</v>
      </c>
      <c r="F50" s="56">
        <v>97581</v>
      </c>
      <c r="G50" s="71">
        <f t="shared" si="40"/>
        <v>5.5348889640401307E-2</v>
      </c>
      <c r="H50" s="55">
        <f t="shared" si="41"/>
        <v>3.4982571402219693</v>
      </c>
      <c r="I50" s="63">
        <v>341363.43</v>
      </c>
      <c r="J50" s="54"/>
    </row>
    <row r="51" spans="1:10" x14ac:dyDescent="0.25">
      <c r="A51" s="68">
        <v>4</v>
      </c>
      <c r="B51" s="17">
        <v>11</v>
      </c>
      <c r="C51" s="17" t="s">
        <v>43</v>
      </c>
      <c r="D51" s="56">
        <v>2386</v>
      </c>
      <c r="E51" s="55">
        <f t="shared" si="39"/>
        <v>64</v>
      </c>
      <c r="F51" s="56">
        <v>97581</v>
      </c>
      <c r="G51" s="71">
        <f t="shared" si="40"/>
        <v>2.4451481333456308E-2</v>
      </c>
      <c r="H51" s="55">
        <f t="shared" si="41"/>
        <v>1.5648948053412037</v>
      </c>
      <c r="I51" s="63">
        <v>152704</v>
      </c>
      <c r="J51" s="54"/>
    </row>
    <row r="52" spans="1:10" x14ac:dyDescent="0.25">
      <c r="A52" s="68">
        <v>4</v>
      </c>
      <c r="B52" s="17">
        <v>12</v>
      </c>
      <c r="C52" s="17" t="s">
        <v>44</v>
      </c>
      <c r="D52" s="56">
        <v>4490</v>
      </c>
      <c r="E52" s="55">
        <f t="shared" si="39"/>
        <v>52.5</v>
      </c>
      <c r="F52" s="56">
        <v>97581</v>
      </c>
      <c r="G52" s="71">
        <f t="shared" si="40"/>
        <v>4.6013055820292886E-2</v>
      </c>
      <c r="H52" s="55">
        <f t="shared" si="41"/>
        <v>2.4156854305653765</v>
      </c>
      <c r="I52" s="63">
        <v>235725</v>
      </c>
      <c r="J52" s="54"/>
    </row>
    <row r="53" spans="1:10" x14ac:dyDescent="0.25">
      <c r="A53" s="68">
        <v>5</v>
      </c>
      <c r="B53" s="17">
        <v>1</v>
      </c>
      <c r="C53" s="17" t="s">
        <v>35</v>
      </c>
      <c r="D53" s="56">
        <v>63618</v>
      </c>
      <c r="E53" s="55">
        <f t="shared" si="39"/>
        <v>23.03928605111761</v>
      </c>
      <c r="F53" s="56">
        <v>96203</v>
      </c>
      <c r="G53" s="71">
        <f t="shared" si="40"/>
        <v>0.66128914898703783</v>
      </c>
      <c r="H53" s="55">
        <f t="shared" si="41"/>
        <v>15.235629866012495</v>
      </c>
      <c r="I53" s="63">
        <v>1465713.3</v>
      </c>
      <c r="J53" s="54"/>
    </row>
    <row r="54" spans="1:10" x14ac:dyDescent="0.25">
      <c r="A54" s="68">
        <v>5</v>
      </c>
      <c r="B54" s="17">
        <v>2</v>
      </c>
      <c r="C54" s="17" t="s">
        <v>36</v>
      </c>
      <c r="D54" s="56">
        <v>153502</v>
      </c>
      <c r="E54" s="55">
        <f t="shared" si="39"/>
        <v>17.817435929173559</v>
      </c>
      <c r="F54" s="56">
        <v>96203</v>
      </c>
      <c r="G54" s="71">
        <f t="shared" si="40"/>
        <v>1.5956051266592517</v>
      </c>
      <c r="H54" s="55">
        <f t="shared" si="41"/>
        <v>28.429592112512083</v>
      </c>
      <c r="I54" s="63">
        <v>2735012.05</v>
      </c>
      <c r="J54" s="54"/>
    </row>
    <row r="55" spans="1:10" x14ac:dyDescent="0.25">
      <c r="A55" s="68">
        <v>5</v>
      </c>
      <c r="B55" s="17">
        <v>3</v>
      </c>
      <c r="C55" s="17" t="s">
        <v>37</v>
      </c>
      <c r="D55" s="56">
        <v>48015</v>
      </c>
      <c r="E55" s="55">
        <f t="shared" si="39"/>
        <v>47.190000000000005</v>
      </c>
      <c r="F55" s="56">
        <v>96203</v>
      </c>
      <c r="G55" s="71">
        <f t="shared" si="40"/>
        <v>0.49910085964055173</v>
      </c>
      <c r="H55" s="55">
        <f t="shared" si="41"/>
        <v>23.552569566437636</v>
      </c>
      <c r="I55" s="63">
        <v>2265827.85</v>
      </c>
      <c r="J55" s="54"/>
    </row>
    <row r="56" spans="1:10" x14ac:dyDescent="0.25">
      <c r="A56" s="68">
        <v>5</v>
      </c>
      <c r="B56" s="17">
        <v>4</v>
      </c>
      <c r="C56" s="17" t="s">
        <v>38</v>
      </c>
      <c r="D56" s="56">
        <v>68456</v>
      </c>
      <c r="E56" s="55">
        <f t="shared" si="39"/>
        <v>90.09656392427253</v>
      </c>
      <c r="F56" s="56">
        <v>96203</v>
      </c>
      <c r="G56" s="71">
        <f t="shared" si="40"/>
        <v>0.71157864099872148</v>
      </c>
      <c r="H56" s="55">
        <f t="shared" si="41"/>
        <v>64.110790515888283</v>
      </c>
      <c r="I56" s="63">
        <v>6167650.3799999999</v>
      </c>
      <c r="J56" s="54"/>
    </row>
    <row r="57" spans="1:10" x14ac:dyDescent="0.25">
      <c r="A57" s="68">
        <v>5</v>
      </c>
      <c r="B57" s="17">
        <v>5</v>
      </c>
      <c r="C57" s="17" t="s">
        <v>39</v>
      </c>
      <c r="D57" s="56">
        <v>15732</v>
      </c>
      <c r="E57" s="55">
        <f t="shared" si="39"/>
        <v>326.05178044749556</v>
      </c>
      <c r="F57" s="56">
        <v>96203</v>
      </c>
      <c r="G57" s="71">
        <f t="shared" si="40"/>
        <v>0.16352920387098116</v>
      </c>
      <c r="H57" s="55">
        <f t="shared" si="41"/>
        <v>53.31898807729489</v>
      </c>
      <c r="I57" s="63">
        <v>5129446.6100000003</v>
      </c>
      <c r="J57" s="54"/>
    </row>
    <row r="58" spans="1:10" x14ac:dyDescent="0.25">
      <c r="A58" s="68">
        <v>5</v>
      </c>
      <c r="B58" s="17">
        <v>6</v>
      </c>
      <c r="C58" s="17" t="s">
        <v>40</v>
      </c>
      <c r="D58" s="56">
        <v>25131</v>
      </c>
      <c r="E58" s="55">
        <f t="shared" si="39"/>
        <v>113.09166925311369</v>
      </c>
      <c r="F58" s="56">
        <v>96203</v>
      </c>
      <c r="G58" s="71">
        <f t="shared" si="40"/>
        <v>0.26122885980686672</v>
      </c>
      <c r="H58" s="55">
        <f t="shared" si="41"/>
        <v>29.542807812646178</v>
      </c>
      <c r="I58" s="63">
        <v>2842106.74</v>
      </c>
      <c r="J58" s="54"/>
    </row>
    <row r="59" spans="1:10" x14ac:dyDescent="0.25">
      <c r="A59" s="68">
        <v>5</v>
      </c>
      <c r="B59" s="17">
        <v>7</v>
      </c>
      <c r="C59" s="17" t="s">
        <v>42</v>
      </c>
      <c r="D59" s="56">
        <v>7760</v>
      </c>
      <c r="E59" s="55">
        <f t="shared" si="39"/>
        <v>90.170492268041244</v>
      </c>
      <c r="F59" s="56">
        <v>96203</v>
      </c>
      <c r="G59" s="71">
        <f t="shared" si="40"/>
        <v>8.0662765194432606E-2</v>
      </c>
      <c r="H59" s="55">
        <f t="shared" si="41"/>
        <v>7.2734012452834111</v>
      </c>
      <c r="I59" s="63">
        <v>699723.02</v>
      </c>
      <c r="J59" s="54"/>
    </row>
    <row r="60" spans="1:10" x14ac:dyDescent="0.25">
      <c r="A60" s="68">
        <v>5</v>
      </c>
      <c r="B60" s="17">
        <v>8</v>
      </c>
      <c r="C60" s="17" t="s">
        <v>41</v>
      </c>
      <c r="D60" s="17">
        <v>509</v>
      </c>
      <c r="E60" s="55">
        <f t="shared" si="39"/>
        <v>66.448172888015719</v>
      </c>
      <c r="F60" s="56">
        <v>96203</v>
      </c>
      <c r="G60" s="71">
        <f t="shared" si="40"/>
        <v>5.2908952943255408E-3</v>
      </c>
      <c r="H60" s="55">
        <f t="shared" si="41"/>
        <v>0.35157032524973236</v>
      </c>
      <c r="I60" s="63">
        <v>33822.120000000003</v>
      </c>
      <c r="J60" s="54"/>
    </row>
    <row r="61" spans="1:10" x14ac:dyDescent="0.25">
      <c r="A61" s="68">
        <v>5</v>
      </c>
      <c r="B61" s="17">
        <v>9</v>
      </c>
      <c r="C61" s="17" t="s">
        <v>46</v>
      </c>
      <c r="D61" s="56">
        <v>3234</v>
      </c>
      <c r="E61" s="55">
        <f t="shared" si="39"/>
        <v>568.85023191094615</v>
      </c>
      <c r="F61" s="56">
        <v>96203</v>
      </c>
      <c r="G61" s="71">
        <f t="shared" si="40"/>
        <v>3.3616415288504516E-2</v>
      </c>
      <c r="H61" s="55">
        <f t="shared" si="41"/>
        <v>19.122705632880471</v>
      </c>
      <c r="I61" s="63">
        <v>1839661.65</v>
      </c>
      <c r="J61" s="54"/>
    </row>
    <row r="62" spans="1:10" x14ac:dyDescent="0.25">
      <c r="A62" s="68">
        <v>5</v>
      </c>
      <c r="B62" s="17">
        <v>10</v>
      </c>
      <c r="C62" s="17" t="s">
        <v>47</v>
      </c>
      <c r="D62" s="56">
        <v>5367</v>
      </c>
      <c r="E62" s="55">
        <f t="shared" si="39"/>
        <v>62.99231600521707</v>
      </c>
      <c r="F62" s="56">
        <v>96203</v>
      </c>
      <c r="G62" s="71">
        <f t="shared" si="40"/>
        <v>5.5788281030737089E-2</v>
      </c>
      <c r="H62" s="55">
        <f t="shared" si="41"/>
        <v>3.5142330280760476</v>
      </c>
      <c r="I62" s="63">
        <v>338079.76</v>
      </c>
      <c r="J62" s="54"/>
    </row>
    <row r="63" spans="1:10" x14ac:dyDescent="0.25">
      <c r="A63" s="68">
        <v>5</v>
      </c>
      <c r="B63" s="17">
        <v>11</v>
      </c>
      <c r="C63" s="17" t="s">
        <v>43</v>
      </c>
      <c r="D63" s="56">
        <v>2277</v>
      </c>
      <c r="E63" s="55">
        <f t="shared" si="39"/>
        <v>64</v>
      </c>
      <c r="F63" s="56">
        <v>96203</v>
      </c>
      <c r="G63" s="71">
        <f t="shared" si="40"/>
        <v>2.3668700560273589E-2</v>
      </c>
      <c r="H63" s="55">
        <f t="shared" si="41"/>
        <v>1.5147968358575097</v>
      </c>
      <c r="I63" s="63">
        <v>145728</v>
      </c>
      <c r="J63" s="54"/>
    </row>
    <row r="64" spans="1:10" x14ac:dyDescent="0.25">
      <c r="A64" s="68">
        <v>5</v>
      </c>
      <c r="B64" s="17">
        <v>12</v>
      </c>
      <c r="C64" s="17" t="s">
        <v>44</v>
      </c>
      <c r="D64" s="56">
        <v>4486</v>
      </c>
      <c r="E64" s="55">
        <f t="shared" si="39"/>
        <v>52.5</v>
      </c>
      <c r="F64" s="56">
        <v>96203</v>
      </c>
      <c r="G64" s="71">
        <f t="shared" si="40"/>
        <v>4.6630562456472249E-2</v>
      </c>
      <c r="H64" s="55">
        <f t="shared" si="41"/>
        <v>2.4481045289647931</v>
      </c>
      <c r="I64" s="63">
        <v>235515</v>
      </c>
      <c r="J64" s="54"/>
    </row>
    <row r="65" spans="1:10" x14ac:dyDescent="0.25">
      <c r="A65" s="68">
        <v>6</v>
      </c>
      <c r="B65" s="17">
        <v>1</v>
      </c>
      <c r="C65" s="17" t="s">
        <v>35</v>
      </c>
      <c r="D65" s="56">
        <v>58993</v>
      </c>
      <c r="E65" s="55">
        <f t="shared" si="39"/>
        <v>22.968286237350195</v>
      </c>
      <c r="F65" s="56">
        <v>89524</v>
      </c>
      <c r="G65" s="71">
        <f t="shared" si="40"/>
        <v>0.65896295965327734</v>
      </c>
      <c r="H65" s="55">
        <f t="shared" si="41"/>
        <v>15.135249877127922</v>
      </c>
      <c r="I65" s="63">
        <v>1354968.11</v>
      </c>
      <c r="J65" s="54"/>
    </row>
    <row r="66" spans="1:10" x14ac:dyDescent="0.25">
      <c r="A66" s="68">
        <v>6</v>
      </c>
      <c r="B66" s="17">
        <v>2</v>
      </c>
      <c r="C66" s="17" t="s">
        <v>36</v>
      </c>
      <c r="D66" s="56">
        <v>142864</v>
      </c>
      <c r="E66" s="55">
        <f t="shared" si="39"/>
        <v>17.725557453242246</v>
      </c>
      <c r="F66" s="56">
        <v>89524</v>
      </c>
      <c r="G66" s="71">
        <f t="shared" si="40"/>
        <v>1.5958178812385506</v>
      </c>
      <c r="H66" s="55">
        <f t="shared" si="41"/>
        <v>28.286761538805237</v>
      </c>
      <c r="I66" s="63">
        <v>2532344.04</v>
      </c>
      <c r="J66" s="54"/>
    </row>
    <row r="67" spans="1:10" x14ac:dyDescent="0.25">
      <c r="A67" s="68">
        <v>6</v>
      </c>
      <c r="B67" s="17">
        <v>3</v>
      </c>
      <c r="C67" s="17" t="s">
        <v>37</v>
      </c>
      <c r="D67" s="56">
        <v>44970</v>
      </c>
      <c r="E67" s="55">
        <f t="shared" si="39"/>
        <v>47.19</v>
      </c>
      <c r="F67" s="56">
        <v>89524</v>
      </c>
      <c r="G67" s="71">
        <f t="shared" si="40"/>
        <v>0.50232339931191639</v>
      </c>
      <c r="H67" s="55">
        <f t="shared" si="41"/>
        <v>23.704641213529332</v>
      </c>
      <c r="I67" s="63">
        <v>2122134.2999999998</v>
      </c>
      <c r="J67" s="54"/>
    </row>
    <row r="68" spans="1:10" x14ac:dyDescent="0.25">
      <c r="A68" s="68">
        <v>6</v>
      </c>
      <c r="B68" s="17">
        <v>4</v>
      </c>
      <c r="C68" s="17" t="s">
        <v>38</v>
      </c>
      <c r="D68" s="56">
        <v>63593</v>
      </c>
      <c r="E68" s="55">
        <f t="shared" si="39"/>
        <v>89.804970987372812</v>
      </c>
      <c r="F68" s="56">
        <v>89524</v>
      </c>
      <c r="G68" s="71">
        <f t="shared" si="40"/>
        <v>0.71034582905142751</v>
      </c>
      <c r="H68" s="55">
        <f t="shared" si="41"/>
        <v>63.792586568964744</v>
      </c>
      <c r="I68" s="63">
        <v>5710967.5199999996</v>
      </c>
      <c r="J68" s="54"/>
    </row>
    <row r="69" spans="1:10" x14ac:dyDescent="0.25">
      <c r="A69" s="68">
        <v>6</v>
      </c>
      <c r="B69" s="17">
        <v>5</v>
      </c>
      <c r="C69" s="17" t="s">
        <v>39</v>
      </c>
      <c r="D69" s="56">
        <v>14792</v>
      </c>
      <c r="E69" s="55">
        <f t="shared" si="39"/>
        <v>329.74735465116282</v>
      </c>
      <c r="F69" s="56">
        <v>89524</v>
      </c>
      <c r="G69" s="71">
        <f t="shared" si="40"/>
        <v>0.16522943568205173</v>
      </c>
      <c r="H69" s="55">
        <f t="shared" si="41"/>
        <v>54.483969326661011</v>
      </c>
      <c r="I69" s="63">
        <v>4877622.87</v>
      </c>
      <c r="J69" s="54"/>
    </row>
    <row r="70" spans="1:10" x14ac:dyDescent="0.25">
      <c r="A70" s="68">
        <v>6</v>
      </c>
      <c r="B70" s="17">
        <v>6</v>
      </c>
      <c r="C70" s="17" t="s">
        <v>40</v>
      </c>
      <c r="D70" s="56">
        <v>22884</v>
      </c>
      <c r="E70" s="55">
        <f t="shared" ref="E70:E133" si="50">(I70/D70)</f>
        <v>113.81658932004895</v>
      </c>
      <c r="F70" s="56">
        <v>89524</v>
      </c>
      <c r="G70" s="71">
        <f t="shared" ref="G70:G133" si="51">(D70/F70)</f>
        <v>0.25561860506679773</v>
      </c>
      <c r="H70" s="55">
        <f t="shared" ref="H70:H133" si="52">(I70/F70)</f>
        <v>29.0936377954515</v>
      </c>
      <c r="I70" s="63">
        <v>2604578.83</v>
      </c>
      <c r="J70" s="54"/>
    </row>
    <row r="71" spans="1:10" x14ac:dyDescent="0.25">
      <c r="A71" s="68">
        <v>6</v>
      </c>
      <c r="B71" s="17">
        <v>7</v>
      </c>
      <c r="C71" s="17" t="s">
        <v>42</v>
      </c>
      <c r="D71" s="56">
        <v>7944</v>
      </c>
      <c r="E71" s="55">
        <f t="shared" si="50"/>
        <v>90.294735649546823</v>
      </c>
      <c r="F71" s="56">
        <v>89524</v>
      </c>
      <c r="G71" s="71">
        <f t="shared" si="51"/>
        <v>8.8735981412805504E-2</v>
      </c>
      <c r="H71" s="55">
        <f t="shared" si="52"/>
        <v>8.0123919842723748</v>
      </c>
      <c r="I71" s="63">
        <v>717301.38</v>
      </c>
      <c r="J71" s="54"/>
    </row>
    <row r="72" spans="1:10" x14ac:dyDescent="0.25">
      <c r="A72" s="68">
        <v>6</v>
      </c>
      <c r="B72" s="17">
        <v>8</v>
      </c>
      <c r="C72" s="17" t="s">
        <v>41</v>
      </c>
      <c r="D72" s="17">
        <v>463</v>
      </c>
      <c r="E72" s="55">
        <f t="shared" si="50"/>
        <v>68.688639308855286</v>
      </c>
      <c r="F72" s="56">
        <v>89524</v>
      </c>
      <c r="G72" s="71">
        <f t="shared" si="51"/>
        <v>5.1717975068138154E-3</v>
      </c>
      <c r="H72" s="55">
        <f t="shared" si="52"/>
        <v>0.35524373352397121</v>
      </c>
      <c r="I72" s="63">
        <v>31802.84</v>
      </c>
      <c r="J72" s="54"/>
    </row>
    <row r="73" spans="1:10" x14ac:dyDescent="0.25">
      <c r="A73" s="68">
        <v>6</v>
      </c>
      <c r="B73" s="17">
        <v>9</v>
      </c>
      <c r="C73" s="17" t="s">
        <v>46</v>
      </c>
      <c r="D73" s="56">
        <v>2968</v>
      </c>
      <c r="E73" s="55">
        <f t="shared" si="50"/>
        <v>567.79493935309972</v>
      </c>
      <c r="F73" s="56">
        <v>89524</v>
      </c>
      <c r="G73" s="71">
        <f t="shared" si="51"/>
        <v>3.315312095080649E-2</v>
      </c>
      <c r="H73" s="55">
        <f t="shared" si="52"/>
        <v>18.824174299629149</v>
      </c>
      <c r="I73" s="63">
        <v>1685215.38</v>
      </c>
      <c r="J73" s="54"/>
    </row>
    <row r="74" spans="1:10" x14ac:dyDescent="0.25">
      <c r="A74" s="68">
        <v>6</v>
      </c>
      <c r="B74" s="17">
        <v>10</v>
      </c>
      <c r="C74" s="17" t="s">
        <v>47</v>
      </c>
      <c r="D74" s="56">
        <v>4844</v>
      </c>
      <c r="E74" s="55">
        <f t="shared" si="50"/>
        <v>63.534779108175059</v>
      </c>
      <c r="F74" s="56">
        <v>89524</v>
      </c>
      <c r="G74" s="71">
        <f t="shared" si="51"/>
        <v>5.4108395514052096E-2</v>
      </c>
      <c r="H74" s="55">
        <f t="shared" si="52"/>
        <v>3.4377649568830702</v>
      </c>
      <c r="I74" s="63">
        <v>307762.46999999997</v>
      </c>
      <c r="J74" s="54"/>
    </row>
    <row r="75" spans="1:10" x14ac:dyDescent="0.25">
      <c r="A75" s="68">
        <v>6</v>
      </c>
      <c r="B75" s="17">
        <v>11</v>
      </c>
      <c r="C75" s="17" t="s">
        <v>43</v>
      </c>
      <c r="D75" s="56">
        <v>1961</v>
      </c>
      <c r="E75" s="55">
        <f t="shared" si="50"/>
        <v>64</v>
      </c>
      <c r="F75" s="56">
        <v>89524</v>
      </c>
      <c r="G75" s="71">
        <f t="shared" si="51"/>
        <v>2.190474062821143E-2</v>
      </c>
      <c r="H75" s="55">
        <f t="shared" si="52"/>
        <v>1.4019034002055315</v>
      </c>
      <c r="I75" s="63">
        <v>125504</v>
      </c>
      <c r="J75" s="54"/>
    </row>
    <row r="76" spans="1:10" x14ac:dyDescent="0.25">
      <c r="A76" s="68">
        <v>6</v>
      </c>
      <c r="B76" s="17">
        <v>12</v>
      </c>
      <c r="C76" s="17" t="s">
        <v>44</v>
      </c>
      <c r="D76" s="56">
        <v>4021</v>
      </c>
      <c r="E76" s="55">
        <f t="shared" si="50"/>
        <v>52.5</v>
      </c>
      <c r="F76" s="56">
        <v>89524</v>
      </c>
      <c r="G76" s="71">
        <f t="shared" si="51"/>
        <v>4.4915329967383046E-2</v>
      </c>
      <c r="H76" s="55">
        <f t="shared" si="52"/>
        <v>2.3580548232876102</v>
      </c>
      <c r="I76" s="63">
        <v>211102.5</v>
      </c>
      <c r="J76" s="54"/>
    </row>
    <row r="77" spans="1:10" x14ac:dyDescent="0.25">
      <c r="A77" s="68">
        <v>7</v>
      </c>
      <c r="B77" s="17">
        <v>1</v>
      </c>
      <c r="C77" s="17" t="s">
        <v>35</v>
      </c>
      <c r="D77" s="56">
        <v>60250</v>
      </c>
      <c r="E77" s="55">
        <f t="shared" si="50"/>
        <v>22.944083983402489</v>
      </c>
      <c r="F77" s="56">
        <v>90548</v>
      </c>
      <c r="G77" s="71">
        <f t="shared" si="51"/>
        <v>0.66539294076070155</v>
      </c>
      <c r="H77" s="55">
        <f t="shared" si="52"/>
        <v>15.266831514776694</v>
      </c>
      <c r="I77" s="63">
        <v>1382381.06</v>
      </c>
      <c r="J77" s="54"/>
    </row>
    <row r="78" spans="1:10" x14ac:dyDescent="0.25">
      <c r="A78" s="68">
        <v>7</v>
      </c>
      <c r="B78" s="17">
        <v>2</v>
      </c>
      <c r="C78" s="17" t="s">
        <v>36</v>
      </c>
      <c r="D78" s="56">
        <v>146295</v>
      </c>
      <c r="E78" s="55">
        <f t="shared" si="50"/>
        <v>17.640810075532315</v>
      </c>
      <c r="F78" s="56">
        <v>90548</v>
      </c>
      <c r="G78" s="71">
        <f t="shared" si="51"/>
        <v>1.6156624110968767</v>
      </c>
      <c r="H78" s="55">
        <f t="shared" si="52"/>
        <v>28.501593740336617</v>
      </c>
      <c r="I78" s="63">
        <v>2580762.31</v>
      </c>
      <c r="J78" s="54"/>
    </row>
    <row r="79" spans="1:10" x14ac:dyDescent="0.25">
      <c r="A79" s="68">
        <v>7</v>
      </c>
      <c r="B79" s="17">
        <v>3</v>
      </c>
      <c r="C79" s="17" t="s">
        <v>37</v>
      </c>
      <c r="D79" s="56">
        <v>45860</v>
      </c>
      <c r="E79" s="55">
        <f t="shared" si="50"/>
        <v>47.19</v>
      </c>
      <c r="F79" s="56">
        <v>90548</v>
      </c>
      <c r="G79" s="71">
        <f t="shared" si="51"/>
        <v>0.50647170561470156</v>
      </c>
      <c r="H79" s="55">
        <f t="shared" si="52"/>
        <v>23.900399787957767</v>
      </c>
      <c r="I79" s="63">
        <v>2164133.4</v>
      </c>
      <c r="J79" s="54"/>
    </row>
    <row r="80" spans="1:10" x14ac:dyDescent="0.25">
      <c r="A80" s="68">
        <v>7</v>
      </c>
      <c r="B80" s="17">
        <v>4</v>
      </c>
      <c r="C80" s="17" t="s">
        <v>38</v>
      </c>
      <c r="D80" s="56">
        <v>64118</v>
      </c>
      <c r="E80" s="55">
        <f t="shared" si="50"/>
        <v>90.07554664836708</v>
      </c>
      <c r="F80" s="56">
        <v>90548</v>
      </c>
      <c r="G80" s="71">
        <f t="shared" si="51"/>
        <v>0.7081106153642267</v>
      </c>
      <c r="H80" s="55">
        <f t="shared" si="52"/>
        <v>63.783450766444318</v>
      </c>
      <c r="I80" s="63">
        <v>5775463.9000000004</v>
      </c>
      <c r="J80" s="54"/>
    </row>
    <row r="81" spans="1:10" x14ac:dyDescent="0.25">
      <c r="A81" s="68">
        <v>7</v>
      </c>
      <c r="B81" s="17">
        <v>5</v>
      </c>
      <c r="C81" s="17" t="s">
        <v>39</v>
      </c>
      <c r="D81" s="56">
        <v>14067</v>
      </c>
      <c r="E81" s="55">
        <f t="shared" si="50"/>
        <v>322.2338067818298</v>
      </c>
      <c r="F81" s="56">
        <v>90548</v>
      </c>
      <c r="G81" s="71">
        <f t="shared" si="51"/>
        <v>0.15535406635154836</v>
      </c>
      <c r="H81" s="55">
        <f t="shared" si="52"/>
        <v>50.060332199496401</v>
      </c>
      <c r="I81" s="63">
        <v>4532862.96</v>
      </c>
      <c r="J81" s="54"/>
    </row>
    <row r="82" spans="1:10" x14ac:dyDescent="0.25">
      <c r="A82" s="68">
        <v>7</v>
      </c>
      <c r="B82" s="17">
        <v>6</v>
      </c>
      <c r="C82" s="17" t="s">
        <v>40</v>
      </c>
      <c r="D82" s="56">
        <v>22447</v>
      </c>
      <c r="E82" s="55">
        <f t="shared" si="50"/>
        <v>113.96091058938833</v>
      </c>
      <c r="F82" s="56">
        <v>90548</v>
      </c>
      <c r="G82" s="71">
        <f t="shared" si="51"/>
        <v>0.2479016654150285</v>
      </c>
      <c r="H82" s="55">
        <f t="shared" si="52"/>
        <v>28.251099527322527</v>
      </c>
      <c r="I82" s="63">
        <v>2558080.56</v>
      </c>
      <c r="J82" s="54"/>
    </row>
    <row r="83" spans="1:10" x14ac:dyDescent="0.25">
      <c r="A83" s="68">
        <v>7</v>
      </c>
      <c r="B83" s="17">
        <v>7</v>
      </c>
      <c r="C83" s="17" t="s">
        <v>42</v>
      </c>
      <c r="D83" s="56">
        <v>7001</v>
      </c>
      <c r="E83" s="55">
        <f t="shared" si="50"/>
        <v>90.138054563633773</v>
      </c>
      <c r="F83" s="56">
        <v>90548</v>
      </c>
      <c r="G83" s="71">
        <f t="shared" si="51"/>
        <v>7.7318107523081686E-2</v>
      </c>
      <c r="H83" s="55">
        <f t="shared" si="52"/>
        <v>6.969303794672439</v>
      </c>
      <c r="I83" s="63">
        <v>631056.52</v>
      </c>
      <c r="J83" s="54"/>
    </row>
    <row r="84" spans="1:10" x14ac:dyDescent="0.25">
      <c r="A84" s="68">
        <v>7</v>
      </c>
      <c r="B84" s="17">
        <v>8</v>
      </c>
      <c r="C84" s="17" t="s">
        <v>41</v>
      </c>
      <c r="D84" s="17">
        <v>500</v>
      </c>
      <c r="E84" s="55">
        <f t="shared" si="50"/>
        <v>69.584140000000005</v>
      </c>
      <c r="F84" s="56">
        <v>90548</v>
      </c>
      <c r="G84" s="71">
        <f t="shared" si="51"/>
        <v>5.5219331183460705E-3</v>
      </c>
      <c r="H84" s="55">
        <f t="shared" si="52"/>
        <v>0.38423896717762956</v>
      </c>
      <c r="I84" s="63">
        <v>34792.07</v>
      </c>
      <c r="J84" s="54"/>
    </row>
    <row r="85" spans="1:10" x14ac:dyDescent="0.25">
      <c r="A85" s="68">
        <v>7</v>
      </c>
      <c r="B85" s="17">
        <v>9</v>
      </c>
      <c r="C85" s="17" t="s">
        <v>46</v>
      </c>
      <c r="D85" s="56">
        <v>3058</v>
      </c>
      <c r="E85" s="55">
        <f t="shared" si="50"/>
        <v>549.37172007848267</v>
      </c>
      <c r="F85" s="56">
        <v>90548</v>
      </c>
      <c r="G85" s="71">
        <f t="shared" si="51"/>
        <v>3.3772142951804571E-2</v>
      </c>
      <c r="H85" s="55">
        <f t="shared" si="52"/>
        <v>18.553460264169281</v>
      </c>
      <c r="I85" s="63">
        <v>1679978.72</v>
      </c>
      <c r="J85" s="54"/>
    </row>
    <row r="86" spans="1:10" x14ac:dyDescent="0.25">
      <c r="A86" s="68">
        <v>7</v>
      </c>
      <c r="B86" s="17">
        <v>10</v>
      </c>
      <c r="C86" s="17" t="s">
        <v>47</v>
      </c>
      <c r="D86" s="56">
        <v>5069</v>
      </c>
      <c r="E86" s="55">
        <f t="shared" si="50"/>
        <v>62.598445452752024</v>
      </c>
      <c r="F86" s="56">
        <v>90548</v>
      </c>
      <c r="G86" s="71">
        <f t="shared" si="51"/>
        <v>5.5981357953792464E-2</v>
      </c>
      <c r="H86" s="55">
        <f t="shared" si="52"/>
        <v>3.5043459822414631</v>
      </c>
      <c r="I86" s="63">
        <v>317311.52</v>
      </c>
      <c r="J86" s="54"/>
    </row>
    <row r="87" spans="1:10" x14ac:dyDescent="0.25">
      <c r="A87" s="68">
        <v>7</v>
      </c>
      <c r="B87" s="17">
        <v>11</v>
      </c>
      <c r="C87" s="17" t="s">
        <v>43</v>
      </c>
      <c r="D87" s="56">
        <v>2079</v>
      </c>
      <c r="E87" s="55">
        <f t="shared" si="50"/>
        <v>64</v>
      </c>
      <c r="F87" s="56">
        <v>90548</v>
      </c>
      <c r="G87" s="71">
        <f t="shared" si="51"/>
        <v>2.296019790608296E-2</v>
      </c>
      <c r="H87" s="55">
        <f t="shared" si="52"/>
        <v>1.4694526659893095</v>
      </c>
      <c r="I87" s="63">
        <v>133056</v>
      </c>
      <c r="J87" s="54"/>
    </row>
    <row r="88" spans="1:10" x14ac:dyDescent="0.25">
      <c r="A88" s="68">
        <v>7</v>
      </c>
      <c r="B88" s="17">
        <v>12</v>
      </c>
      <c r="C88" s="17" t="s">
        <v>44</v>
      </c>
      <c r="D88" s="56">
        <v>3881</v>
      </c>
      <c r="E88" s="55">
        <f t="shared" si="50"/>
        <v>52.5</v>
      </c>
      <c r="F88" s="56">
        <v>90548</v>
      </c>
      <c r="G88" s="71">
        <f t="shared" si="51"/>
        <v>4.2861244864602202E-2</v>
      </c>
      <c r="H88" s="55">
        <f t="shared" si="52"/>
        <v>2.2502153553916155</v>
      </c>
      <c r="I88" s="63">
        <v>203752.5</v>
      </c>
      <c r="J88" s="54"/>
    </row>
    <row r="89" spans="1:10" x14ac:dyDescent="0.25">
      <c r="A89" s="68">
        <v>8</v>
      </c>
      <c r="B89" s="17">
        <v>1</v>
      </c>
      <c r="C89" s="17" t="s">
        <v>35</v>
      </c>
      <c r="D89" s="56">
        <v>58762</v>
      </c>
      <c r="E89" s="55">
        <f t="shared" si="50"/>
        <v>22.907931316156702</v>
      </c>
      <c r="F89" s="56">
        <v>88403</v>
      </c>
      <c r="G89" s="71">
        <f t="shared" si="51"/>
        <v>0.66470594889313706</v>
      </c>
      <c r="H89" s="55">
        <f t="shared" si="52"/>
        <v>15.227038222684751</v>
      </c>
      <c r="I89" s="63">
        <v>1346115.86</v>
      </c>
      <c r="J89" s="54"/>
    </row>
    <row r="90" spans="1:10" x14ac:dyDescent="0.25">
      <c r="A90" s="68">
        <v>8</v>
      </c>
      <c r="B90" s="17">
        <v>2</v>
      </c>
      <c r="C90" s="17" t="s">
        <v>36</v>
      </c>
      <c r="D90" s="56">
        <v>141839</v>
      </c>
      <c r="E90" s="55">
        <f t="shared" si="50"/>
        <v>17.689855751944108</v>
      </c>
      <c r="F90" s="56">
        <v>88403</v>
      </c>
      <c r="G90" s="71">
        <f t="shared" si="51"/>
        <v>1.6044591246903386</v>
      </c>
      <c r="H90" s="55">
        <f t="shared" si="52"/>
        <v>28.382650475662594</v>
      </c>
      <c r="I90" s="63">
        <v>2509111.4500000002</v>
      </c>
      <c r="J90" s="54"/>
    </row>
    <row r="91" spans="1:10" x14ac:dyDescent="0.25">
      <c r="A91" s="68">
        <v>8</v>
      </c>
      <c r="B91" s="17">
        <v>3</v>
      </c>
      <c r="C91" s="17" t="s">
        <v>37</v>
      </c>
      <c r="D91" s="56">
        <v>44538</v>
      </c>
      <c r="E91" s="55">
        <f t="shared" si="50"/>
        <v>47.190000000000005</v>
      </c>
      <c r="F91" s="56">
        <v>88403</v>
      </c>
      <c r="G91" s="71">
        <f t="shared" si="51"/>
        <v>0.50380643190841945</v>
      </c>
      <c r="H91" s="55">
        <f t="shared" si="52"/>
        <v>23.774625521758313</v>
      </c>
      <c r="I91" s="63">
        <v>2101748.2200000002</v>
      </c>
      <c r="J91" s="54"/>
    </row>
    <row r="92" spans="1:10" x14ac:dyDescent="0.25">
      <c r="A92" s="68">
        <v>8</v>
      </c>
      <c r="B92" s="17">
        <v>4</v>
      </c>
      <c r="C92" s="17" t="s">
        <v>38</v>
      </c>
      <c r="D92" s="56">
        <v>60197</v>
      </c>
      <c r="E92" s="55">
        <f t="shared" si="50"/>
        <v>90.121432463411793</v>
      </c>
      <c r="F92" s="56">
        <v>88403</v>
      </c>
      <c r="G92" s="71">
        <f t="shared" si="51"/>
        <v>0.68093842969130003</v>
      </c>
      <c r="H92" s="55">
        <f t="shared" si="52"/>
        <v>61.367146703166185</v>
      </c>
      <c r="I92" s="63">
        <v>5425039.8700000001</v>
      </c>
      <c r="J92" s="54"/>
    </row>
    <row r="93" spans="1:10" x14ac:dyDescent="0.25">
      <c r="A93" s="68">
        <v>8</v>
      </c>
      <c r="B93" s="17">
        <v>5</v>
      </c>
      <c r="C93" s="17" t="s">
        <v>39</v>
      </c>
      <c r="D93" s="56">
        <v>13442</v>
      </c>
      <c r="E93" s="55">
        <f t="shared" si="50"/>
        <v>325.01362594851958</v>
      </c>
      <c r="F93" s="56">
        <v>88403</v>
      </c>
      <c r="G93" s="71">
        <f t="shared" si="51"/>
        <v>0.15205366333721707</v>
      </c>
      <c r="H93" s="55">
        <f t="shared" si="52"/>
        <v>49.419512459984389</v>
      </c>
      <c r="I93" s="63">
        <v>4368833.16</v>
      </c>
      <c r="J93" s="54"/>
    </row>
    <row r="94" spans="1:10" x14ac:dyDescent="0.25">
      <c r="A94" s="68">
        <v>8</v>
      </c>
      <c r="B94" s="17">
        <v>6</v>
      </c>
      <c r="C94" s="17" t="s">
        <v>40</v>
      </c>
      <c r="D94" s="56">
        <v>22120</v>
      </c>
      <c r="E94" s="55">
        <f t="shared" si="50"/>
        <v>113.71554430379746</v>
      </c>
      <c r="F94" s="56">
        <v>88403</v>
      </c>
      <c r="G94" s="71">
        <f t="shared" si="51"/>
        <v>0.25021775279119485</v>
      </c>
      <c r="H94" s="55">
        <f t="shared" si="52"/>
        <v>28.45364795312376</v>
      </c>
      <c r="I94" s="63">
        <v>2515387.84</v>
      </c>
      <c r="J94" s="54"/>
    </row>
    <row r="95" spans="1:10" x14ac:dyDescent="0.25">
      <c r="A95" s="68">
        <v>8</v>
      </c>
      <c r="B95" s="17">
        <v>7</v>
      </c>
      <c r="C95" s="17" t="s">
        <v>42</v>
      </c>
      <c r="D95" s="56">
        <v>7090</v>
      </c>
      <c r="E95" s="55">
        <f t="shared" si="50"/>
        <v>89.858803949224267</v>
      </c>
      <c r="F95" s="56">
        <v>88403</v>
      </c>
      <c r="G95" s="71">
        <f t="shared" si="51"/>
        <v>8.0200898159564715E-2</v>
      </c>
      <c r="H95" s="55">
        <f t="shared" si="52"/>
        <v>7.2067567842720273</v>
      </c>
      <c r="I95" s="63">
        <v>637098.92000000004</v>
      </c>
      <c r="J95" s="54"/>
    </row>
    <row r="96" spans="1:10" x14ac:dyDescent="0.25">
      <c r="A96" s="68">
        <v>8</v>
      </c>
      <c r="B96" s="17">
        <v>8</v>
      </c>
      <c r="C96" s="17" t="s">
        <v>41</v>
      </c>
      <c r="D96" s="17">
        <v>496</v>
      </c>
      <c r="E96" s="55">
        <f t="shared" si="50"/>
        <v>66.557661290322571</v>
      </c>
      <c r="F96" s="56">
        <v>88403</v>
      </c>
      <c r="G96" s="71">
        <f t="shared" si="51"/>
        <v>5.6106693211768833E-3</v>
      </c>
      <c r="H96" s="55">
        <f t="shared" si="52"/>
        <v>0.37343302829089509</v>
      </c>
      <c r="I96" s="63">
        <v>33012.6</v>
      </c>
      <c r="J96" s="54"/>
    </row>
    <row r="97" spans="1:10" x14ac:dyDescent="0.25">
      <c r="A97" s="68">
        <v>8</v>
      </c>
      <c r="B97" s="17">
        <v>9</v>
      </c>
      <c r="C97" s="17" t="s">
        <v>46</v>
      </c>
      <c r="D97" s="56">
        <v>2882</v>
      </c>
      <c r="E97" s="55">
        <f t="shared" si="50"/>
        <v>575.23304302567658</v>
      </c>
      <c r="F97" s="56">
        <v>88403</v>
      </c>
      <c r="G97" s="71">
        <f t="shared" si="51"/>
        <v>3.2600703596031809E-2</v>
      </c>
      <c r="H97" s="55">
        <f t="shared" si="52"/>
        <v>18.753001934323496</v>
      </c>
      <c r="I97" s="63">
        <v>1657821.63</v>
      </c>
      <c r="J97" s="54"/>
    </row>
    <row r="98" spans="1:10" x14ac:dyDescent="0.25">
      <c r="A98" s="68">
        <v>8</v>
      </c>
      <c r="B98" s="17">
        <v>10</v>
      </c>
      <c r="C98" s="17" t="s">
        <v>47</v>
      </c>
      <c r="D98" s="56">
        <v>5047</v>
      </c>
      <c r="E98" s="55">
        <f t="shared" si="50"/>
        <v>62.586239350108976</v>
      </c>
      <c r="F98" s="56">
        <v>88403</v>
      </c>
      <c r="G98" s="71">
        <f t="shared" si="51"/>
        <v>5.709082270963655E-2</v>
      </c>
      <c r="H98" s="55">
        <f t="shared" si="52"/>
        <v>3.5730998947999502</v>
      </c>
      <c r="I98" s="63">
        <v>315872.75</v>
      </c>
      <c r="J98" s="54"/>
    </row>
    <row r="99" spans="1:10" x14ac:dyDescent="0.25">
      <c r="A99" s="68">
        <v>8</v>
      </c>
      <c r="B99" s="17">
        <v>11</v>
      </c>
      <c r="C99" s="17" t="s">
        <v>43</v>
      </c>
      <c r="D99" s="56">
        <v>2081</v>
      </c>
      <c r="E99" s="55">
        <f t="shared" si="50"/>
        <v>64</v>
      </c>
      <c r="F99" s="56">
        <v>88403</v>
      </c>
      <c r="G99" s="71">
        <f t="shared" si="51"/>
        <v>2.3539925115663496E-2</v>
      </c>
      <c r="H99" s="55">
        <f t="shared" si="52"/>
        <v>1.5065552074024637</v>
      </c>
      <c r="I99" s="63">
        <v>133184</v>
      </c>
      <c r="J99" s="54"/>
    </row>
    <row r="100" spans="1:10" x14ac:dyDescent="0.25">
      <c r="A100" s="68">
        <v>8</v>
      </c>
      <c r="B100" s="17">
        <v>12</v>
      </c>
      <c r="C100" s="17" t="s">
        <v>44</v>
      </c>
      <c r="D100" s="56">
        <v>3897</v>
      </c>
      <c r="E100" s="55">
        <f t="shared" si="50"/>
        <v>52.5</v>
      </c>
      <c r="F100" s="56">
        <v>88403</v>
      </c>
      <c r="G100" s="71">
        <f t="shared" si="51"/>
        <v>4.4082214404488534E-2</v>
      </c>
      <c r="H100" s="55">
        <f t="shared" si="52"/>
        <v>2.3143162562356481</v>
      </c>
      <c r="I100" s="63">
        <v>204592.5</v>
      </c>
      <c r="J100" s="54"/>
    </row>
    <row r="101" spans="1:10" x14ac:dyDescent="0.25">
      <c r="A101" s="68">
        <v>9</v>
      </c>
      <c r="B101" s="17">
        <v>1</v>
      </c>
      <c r="C101" s="17" t="s">
        <v>35</v>
      </c>
      <c r="D101" s="56">
        <v>58703</v>
      </c>
      <c r="E101" s="55">
        <f t="shared" si="50"/>
        <v>22.921171490383799</v>
      </c>
      <c r="F101" s="56">
        <v>87745</v>
      </c>
      <c r="G101" s="71">
        <f t="shared" si="51"/>
        <v>0.66901817767394156</v>
      </c>
      <c r="H101" s="55">
        <f t="shared" si="52"/>
        <v>15.33468038064847</v>
      </c>
      <c r="I101" s="63">
        <v>1345541.53</v>
      </c>
      <c r="J101" s="54"/>
    </row>
    <row r="102" spans="1:10" x14ac:dyDescent="0.25">
      <c r="A102" s="68">
        <v>9</v>
      </c>
      <c r="B102" s="17">
        <v>2</v>
      </c>
      <c r="C102" s="17" t="s">
        <v>36</v>
      </c>
      <c r="D102" s="56">
        <v>141599</v>
      </c>
      <c r="E102" s="55">
        <f t="shared" si="50"/>
        <v>17.634532729750919</v>
      </c>
      <c r="F102" s="56">
        <v>87745</v>
      </c>
      <c r="G102" s="71">
        <f t="shared" si="51"/>
        <v>1.613755769559519</v>
      </c>
      <c r="H102" s="55">
        <f t="shared" si="52"/>
        <v>28.457828936121718</v>
      </c>
      <c r="I102" s="63">
        <v>2497032.2000000002</v>
      </c>
      <c r="J102" s="54"/>
    </row>
    <row r="103" spans="1:10" x14ac:dyDescent="0.25">
      <c r="A103" s="68">
        <v>9</v>
      </c>
      <c r="B103" s="17">
        <v>3</v>
      </c>
      <c r="C103" s="17" t="s">
        <v>37</v>
      </c>
      <c r="D103" s="56">
        <v>44375</v>
      </c>
      <c r="E103" s="55">
        <f t="shared" si="50"/>
        <v>47.19</v>
      </c>
      <c r="F103" s="56">
        <v>87745</v>
      </c>
      <c r="G103" s="71">
        <f t="shared" si="51"/>
        <v>0.50572682204114194</v>
      </c>
      <c r="H103" s="55">
        <f t="shared" si="52"/>
        <v>23.86524873212149</v>
      </c>
      <c r="I103" s="63">
        <v>2094056.25</v>
      </c>
      <c r="J103" s="54"/>
    </row>
    <row r="104" spans="1:10" x14ac:dyDescent="0.25">
      <c r="A104" s="68">
        <v>9</v>
      </c>
      <c r="B104" s="17">
        <v>4</v>
      </c>
      <c r="C104" s="17" t="s">
        <v>38</v>
      </c>
      <c r="D104" s="56">
        <v>61409</v>
      </c>
      <c r="E104" s="55">
        <f t="shared" si="50"/>
        <v>89.882802520803139</v>
      </c>
      <c r="F104" s="56">
        <v>87745</v>
      </c>
      <c r="G104" s="71">
        <f t="shared" si="51"/>
        <v>0.69985754174027015</v>
      </c>
      <c r="H104" s="55">
        <f t="shared" si="52"/>
        <v>62.905157216935436</v>
      </c>
      <c r="I104" s="63">
        <v>5519613.0199999996</v>
      </c>
      <c r="J104" s="54"/>
    </row>
    <row r="105" spans="1:10" x14ac:dyDescent="0.25">
      <c r="A105" s="68">
        <v>9</v>
      </c>
      <c r="B105" s="17">
        <v>5</v>
      </c>
      <c r="C105" s="17" t="s">
        <v>39</v>
      </c>
      <c r="D105" s="56">
        <v>13624</v>
      </c>
      <c r="E105" s="55">
        <f t="shared" si="50"/>
        <v>325.01072005284789</v>
      </c>
      <c r="F105" s="56">
        <v>87745</v>
      </c>
      <c r="G105" s="71">
        <f t="shared" si="51"/>
        <v>0.15526810644481168</v>
      </c>
      <c r="H105" s="55">
        <f t="shared" si="52"/>
        <v>50.463799076870473</v>
      </c>
      <c r="I105" s="63">
        <v>4427946.05</v>
      </c>
      <c r="J105" s="54"/>
    </row>
    <row r="106" spans="1:10" x14ac:dyDescent="0.25">
      <c r="A106" s="68">
        <v>9</v>
      </c>
      <c r="B106" s="17">
        <v>6</v>
      </c>
      <c r="C106" s="17" t="s">
        <v>40</v>
      </c>
      <c r="D106" s="56">
        <v>21761</v>
      </c>
      <c r="E106" s="55">
        <f t="shared" si="50"/>
        <v>111.82638619548734</v>
      </c>
      <c r="F106" s="56">
        <v>87745</v>
      </c>
      <c r="G106" s="71">
        <f t="shared" si="51"/>
        <v>0.24800273519858682</v>
      </c>
      <c r="H106" s="55">
        <f t="shared" si="52"/>
        <v>27.733249643854354</v>
      </c>
      <c r="I106" s="63">
        <v>2433453.9900000002</v>
      </c>
      <c r="J106" s="54"/>
    </row>
    <row r="107" spans="1:10" x14ac:dyDescent="0.25">
      <c r="A107" s="68">
        <v>9</v>
      </c>
      <c r="B107" s="17">
        <v>7</v>
      </c>
      <c r="C107" s="17" t="s">
        <v>42</v>
      </c>
      <c r="D107" s="56">
        <v>6766</v>
      </c>
      <c r="E107" s="55">
        <f t="shared" si="50"/>
        <v>89.252352941176483</v>
      </c>
      <c r="F107" s="56">
        <v>87745</v>
      </c>
      <c r="G107" s="71">
        <f t="shared" si="51"/>
        <v>7.7109806826599805E-2</v>
      </c>
      <c r="H107" s="55">
        <f t="shared" si="52"/>
        <v>6.8822316941136252</v>
      </c>
      <c r="I107" s="63">
        <v>603881.42000000004</v>
      </c>
      <c r="J107" s="54"/>
    </row>
    <row r="108" spans="1:10" x14ac:dyDescent="0.25">
      <c r="A108" s="68">
        <v>9</v>
      </c>
      <c r="B108" s="17">
        <v>8</v>
      </c>
      <c r="C108" s="17" t="s">
        <v>41</v>
      </c>
      <c r="D108" s="17">
        <v>509</v>
      </c>
      <c r="E108" s="55">
        <f t="shared" si="50"/>
        <v>64.262161100196465</v>
      </c>
      <c r="F108" s="56">
        <v>87745</v>
      </c>
      <c r="G108" s="71">
        <f t="shared" si="51"/>
        <v>5.8009003362014932E-3</v>
      </c>
      <c r="H108" s="55">
        <f t="shared" si="52"/>
        <v>0.37277839193116413</v>
      </c>
      <c r="I108" s="63">
        <v>32709.439999999999</v>
      </c>
      <c r="J108" s="54"/>
    </row>
    <row r="109" spans="1:10" x14ac:dyDescent="0.25">
      <c r="A109" s="68">
        <v>9</v>
      </c>
      <c r="B109" s="17">
        <v>9</v>
      </c>
      <c r="C109" s="17" t="s">
        <v>46</v>
      </c>
      <c r="D109" s="56">
        <v>2820</v>
      </c>
      <c r="E109" s="55">
        <f t="shared" si="50"/>
        <v>545.66168439716307</v>
      </c>
      <c r="F109" s="56">
        <v>87745</v>
      </c>
      <c r="G109" s="71">
        <f t="shared" si="51"/>
        <v>3.2138583395065243E-2</v>
      </c>
      <c r="H109" s="55">
        <f t="shared" si="52"/>
        <v>17.53679354949</v>
      </c>
      <c r="I109" s="63">
        <v>1538765.95</v>
      </c>
      <c r="J109" s="54"/>
    </row>
    <row r="110" spans="1:10" x14ac:dyDescent="0.25">
      <c r="A110" s="68">
        <v>9</v>
      </c>
      <c r="B110" s="17">
        <v>10</v>
      </c>
      <c r="C110" s="17" t="s">
        <v>47</v>
      </c>
      <c r="D110" s="56">
        <v>4950</v>
      </c>
      <c r="E110" s="55">
        <f t="shared" si="50"/>
        <v>62.030806060606061</v>
      </c>
      <c r="F110" s="56">
        <v>87745</v>
      </c>
      <c r="G110" s="71">
        <f t="shared" si="51"/>
        <v>5.6413470853040062E-2</v>
      </c>
      <c r="H110" s="55">
        <f t="shared" si="52"/>
        <v>3.4993730696905807</v>
      </c>
      <c r="I110" s="63">
        <v>307052.49</v>
      </c>
      <c r="J110" s="54"/>
    </row>
    <row r="111" spans="1:10" x14ac:dyDescent="0.25">
      <c r="A111" s="68">
        <v>9</v>
      </c>
      <c r="B111" s="17">
        <v>11</v>
      </c>
      <c r="C111" s="17" t="s">
        <v>43</v>
      </c>
      <c r="D111" s="56">
        <v>2044</v>
      </c>
      <c r="E111" s="55">
        <f t="shared" si="50"/>
        <v>64</v>
      </c>
      <c r="F111" s="56">
        <v>87745</v>
      </c>
      <c r="G111" s="71">
        <f t="shared" si="51"/>
        <v>2.3294774631033108E-2</v>
      </c>
      <c r="H111" s="55">
        <f t="shared" si="52"/>
        <v>1.4908655763861189</v>
      </c>
      <c r="I111" s="63">
        <v>130816</v>
      </c>
      <c r="J111" s="54"/>
    </row>
    <row r="112" spans="1:10" x14ac:dyDescent="0.25">
      <c r="A112" s="68">
        <v>9</v>
      </c>
      <c r="B112" s="17">
        <v>12</v>
      </c>
      <c r="C112" s="17" t="s">
        <v>44</v>
      </c>
      <c r="D112" s="56">
        <v>3845</v>
      </c>
      <c r="E112" s="55">
        <f t="shared" si="50"/>
        <v>52.5</v>
      </c>
      <c r="F112" s="56">
        <v>87745</v>
      </c>
      <c r="G112" s="71">
        <f t="shared" si="51"/>
        <v>4.3820160692916978E-2</v>
      </c>
      <c r="H112" s="55">
        <f t="shared" si="52"/>
        <v>2.3005584363781413</v>
      </c>
      <c r="I112" s="63">
        <v>201862.5</v>
      </c>
      <c r="J112" s="54"/>
    </row>
    <row r="113" spans="1:10" x14ac:dyDescent="0.25">
      <c r="A113" s="68">
        <v>10</v>
      </c>
      <c r="B113" s="17">
        <v>1</v>
      </c>
      <c r="C113" s="17" t="s">
        <v>35</v>
      </c>
      <c r="D113" s="56">
        <v>63510</v>
      </c>
      <c r="E113" s="55">
        <f t="shared" si="50"/>
        <v>22.950262635805384</v>
      </c>
      <c r="F113" s="56">
        <v>93718</v>
      </c>
      <c r="G113" s="71">
        <f t="shared" si="51"/>
        <v>0.67767131180776374</v>
      </c>
      <c r="H113" s="55">
        <f t="shared" si="52"/>
        <v>15.552734586738939</v>
      </c>
      <c r="I113" s="63">
        <v>1457571.18</v>
      </c>
      <c r="J113" s="54"/>
    </row>
    <row r="114" spans="1:10" x14ac:dyDescent="0.25">
      <c r="A114" s="68">
        <v>10</v>
      </c>
      <c r="B114" s="17">
        <v>2</v>
      </c>
      <c r="C114" s="17" t="s">
        <v>36</v>
      </c>
      <c r="D114" s="56">
        <v>152341</v>
      </c>
      <c r="E114" s="55">
        <f t="shared" si="50"/>
        <v>17.726310776481711</v>
      </c>
      <c r="F114" s="56">
        <v>93718</v>
      </c>
      <c r="G114" s="71">
        <f t="shared" si="51"/>
        <v>1.6255255127083377</v>
      </c>
      <c r="H114" s="55">
        <f t="shared" si="52"/>
        <v>28.814570413367765</v>
      </c>
      <c r="I114" s="63">
        <v>2700443.91</v>
      </c>
      <c r="J114" s="54"/>
    </row>
    <row r="115" spans="1:10" x14ac:dyDescent="0.25">
      <c r="A115" s="68">
        <v>10</v>
      </c>
      <c r="B115" s="17">
        <v>3</v>
      </c>
      <c r="C115" s="17" t="s">
        <v>37</v>
      </c>
      <c r="D115" s="56">
        <v>47994</v>
      </c>
      <c r="E115" s="55">
        <f t="shared" si="50"/>
        <v>47.19</v>
      </c>
      <c r="F115" s="56">
        <v>93718</v>
      </c>
      <c r="G115" s="71">
        <f t="shared" si="51"/>
        <v>0.5121108004865661</v>
      </c>
      <c r="H115" s="55">
        <f t="shared" si="52"/>
        <v>24.166508674961051</v>
      </c>
      <c r="I115" s="63">
        <v>2264836.86</v>
      </c>
      <c r="J115" s="54"/>
    </row>
    <row r="116" spans="1:10" x14ac:dyDescent="0.25">
      <c r="A116" s="68">
        <v>10</v>
      </c>
      <c r="B116" s="17">
        <v>4</v>
      </c>
      <c r="C116" s="17" t="s">
        <v>38</v>
      </c>
      <c r="D116" s="56">
        <v>66724</v>
      </c>
      <c r="E116" s="55">
        <f t="shared" si="50"/>
        <v>89.94010296145315</v>
      </c>
      <c r="F116" s="56">
        <v>93718</v>
      </c>
      <c r="G116" s="71">
        <f t="shared" si="51"/>
        <v>0.71196568428690321</v>
      </c>
      <c r="H116" s="55">
        <f t="shared" si="52"/>
        <v>64.034266949785518</v>
      </c>
      <c r="I116" s="63">
        <v>6001163.4299999997</v>
      </c>
      <c r="J116" s="54"/>
    </row>
    <row r="117" spans="1:10" x14ac:dyDescent="0.25">
      <c r="A117" s="68">
        <v>10</v>
      </c>
      <c r="B117" s="17">
        <v>5</v>
      </c>
      <c r="C117" s="17" t="s">
        <v>39</v>
      </c>
      <c r="D117" s="56">
        <v>14537</v>
      </c>
      <c r="E117" s="55">
        <f t="shared" si="50"/>
        <v>324.54946894132212</v>
      </c>
      <c r="F117" s="56">
        <v>93718</v>
      </c>
      <c r="G117" s="71">
        <f t="shared" si="51"/>
        <v>0.15511427900723446</v>
      </c>
      <c r="H117" s="55">
        <f t="shared" si="52"/>
        <v>50.342256877014023</v>
      </c>
      <c r="I117" s="63">
        <v>4717975.63</v>
      </c>
      <c r="J117" s="54"/>
    </row>
    <row r="118" spans="1:10" x14ac:dyDescent="0.25">
      <c r="A118" s="68">
        <v>10</v>
      </c>
      <c r="B118" s="17">
        <v>6</v>
      </c>
      <c r="C118" s="17" t="s">
        <v>40</v>
      </c>
      <c r="D118" s="56">
        <v>25113</v>
      </c>
      <c r="E118" s="55">
        <f t="shared" si="50"/>
        <v>112.14496953768965</v>
      </c>
      <c r="F118" s="56">
        <v>93718</v>
      </c>
      <c r="G118" s="71">
        <f t="shared" si="51"/>
        <v>0.26796346486267314</v>
      </c>
      <c r="H118" s="55">
        <f t="shared" si="52"/>
        <v>30.050754604238247</v>
      </c>
      <c r="I118" s="63">
        <v>2816296.62</v>
      </c>
      <c r="J118" s="54"/>
    </row>
    <row r="119" spans="1:10" x14ac:dyDescent="0.25">
      <c r="A119" s="68">
        <v>10</v>
      </c>
      <c r="B119" s="17">
        <v>7</v>
      </c>
      <c r="C119" s="17" t="s">
        <v>42</v>
      </c>
      <c r="D119" s="56">
        <v>7228</v>
      </c>
      <c r="E119" s="55">
        <f t="shared" si="50"/>
        <v>88.946131710016601</v>
      </c>
      <c r="F119" s="56">
        <v>93718</v>
      </c>
      <c r="G119" s="71">
        <f t="shared" si="51"/>
        <v>7.7124991997268397E-2</v>
      </c>
      <c r="H119" s="55">
        <f t="shared" si="52"/>
        <v>6.8599696963230121</v>
      </c>
      <c r="I119" s="63">
        <v>642902.64</v>
      </c>
      <c r="J119" s="54"/>
    </row>
    <row r="120" spans="1:10" x14ac:dyDescent="0.25">
      <c r="A120" s="68">
        <v>10</v>
      </c>
      <c r="B120" s="17">
        <v>8</v>
      </c>
      <c r="C120" s="17" t="s">
        <v>41</v>
      </c>
      <c r="D120" s="17">
        <v>553</v>
      </c>
      <c r="E120" s="55">
        <f t="shared" si="50"/>
        <v>68.096491862567817</v>
      </c>
      <c r="F120" s="56">
        <v>93718</v>
      </c>
      <c r="G120" s="71">
        <f t="shared" si="51"/>
        <v>5.9006807657013592E-3</v>
      </c>
      <c r="H120" s="55">
        <f t="shared" si="52"/>
        <v>0.40181565974519301</v>
      </c>
      <c r="I120" s="63">
        <v>37657.360000000001</v>
      </c>
      <c r="J120" s="54"/>
    </row>
    <row r="121" spans="1:10" x14ac:dyDescent="0.25">
      <c r="A121" s="68">
        <v>10</v>
      </c>
      <c r="B121" s="17">
        <v>9</v>
      </c>
      <c r="C121" s="17" t="s">
        <v>46</v>
      </c>
      <c r="D121" s="56">
        <v>3005</v>
      </c>
      <c r="E121" s="55">
        <f t="shared" si="50"/>
        <v>570.84430282861888</v>
      </c>
      <c r="F121" s="56">
        <v>93718</v>
      </c>
      <c r="G121" s="71">
        <f t="shared" si="51"/>
        <v>3.2064277940203591E-2</v>
      </c>
      <c r="H121" s="55">
        <f t="shared" si="52"/>
        <v>18.303710386478585</v>
      </c>
      <c r="I121" s="63">
        <v>1715387.13</v>
      </c>
      <c r="J121" s="54"/>
    </row>
    <row r="122" spans="1:10" x14ac:dyDescent="0.25">
      <c r="A122" s="68">
        <v>10</v>
      </c>
      <c r="B122" s="17">
        <v>10</v>
      </c>
      <c r="C122" s="17" t="s">
        <v>47</v>
      </c>
      <c r="D122" s="56">
        <v>5389</v>
      </c>
      <c r="E122" s="55">
        <f t="shared" si="50"/>
        <v>62.458532195212477</v>
      </c>
      <c r="F122" s="56">
        <v>93718</v>
      </c>
      <c r="G122" s="71">
        <f t="shared" si="51"/>
        <v>5.7502294116391725E-2</v>
      </c>
      <c r="H122" s="55">
        <f t="shared" si="52"/>
        <v>3.5915088883672297</v>
      </c>
      <c r="I122" s="63">
        <v>336589.03</v>
      </c>
      <c r="J122" s="54"/>
    </row>
    <row r="123" spans="1:10" x14ac:dyDescent="0.25">
      <c r="A123" s="68">
        <v>10</v>
      </c>
      <c r="B123" s="17">
        <v>11</v>
      </c>
      <c r="C123" s="17" t="s">
        <v>43</v>
      </c>
      <c r="D123" s="56">
        <v>2215</v>
      </c>
      <c r="E123" s="55">
        <f t="shared" si="50"/>
        <v>64</v>
      </c>
      <c r="F123" s="56">
        <v>93718</v>
      </c>
      <c r="G123" s="71">
        <f t="shared" si="51"/>
        <v>2.3634733989201649E-2</v>
      </c>
      <c r="H123" s="55">
        <f t="shared" si="52"/>
        <v>1.5126229753089055</v>
      </c>
      <c r="I123" s="63">
        <v>141760</v>
      </c>
      <c r="J123" s="54"/>
    </row>
    <row r="124" spans="1:10" x14ac:dyDescent="0.25">
      <c r="A124" s="68">
        <v>10</v>
      </c>
      <c r="B124" s="17">
        <v>12</v>
      </c>
      <c r="C124" s="17" t="s">
        <v>44</v>
      </c>
      <c r="D124" s="56">
        <v>4391</v>
      </c>
      <c r="E124" s="55">
        <f t="shared" si="50"/>
        <v>52.5</v>
      </c>
      <c r="F124" s="56">
        <v>93718</v>
      </c>
      <c r="G124" s="71">
        <f t="shared" si="51"/>
        <v>4.6853325935252564E-2</v>
      </c>
      <c r="H124" s="55">
        <f t="shared" si="52"/>
        <v>2.4597996116007597</v>
      </c>
      <c r="I124" s="63">
        <v>230527.5</v>
      </c>
      <c r="J124" s="54"/>
    </row>
    <row r="125" spans="1:10" x14ac:dyDescent="0.25">
      <c r="A125" s="68">
        <v>11</v>
      </c>
      <c r="B125" s="17">
        <v>1</v>
      </c>
      <c r="C125" s="17" t="s">
        <v>35</v>
      </c>
      <c r="D125" s="56">
        <v>57368</v>
      </c>
      <c r="E125" s="55">
        <f t="shared" si="50"/>
        <v>22.989216985078787</v>
      </c>
      <c r="F125" s="56">
        <v>85725</v>
      </c>
      <c r="G125" s="71">
        <f t="shared" si="51"/>
        <v>0.66920968212306797</v>
      </c>
      <c r="H125" s="55">
        <f t="shared" si="52"/>
        <v>15.384606590842811</v>
      </c>
      <c r="I125" s="63">
        <v>1318845.3999999999</v>
      </c>
      <c r="J125" s="54"/>
    </row>
    <row r="126" spans="1:10" x14ac:dyDescent="0.25">
      <c r="A126" s="68">
        <v>11</v>
      </c>
      <c r="B126" s="17">
        <v>2</v>
      </c>
      <c r="C126" s="17" t="s">
        <v>36</v>
      </c>
      <c r="D126" s="56">
        <v>139641</v>
      </c>
      <c r="E126" s="55">
        <f t="shared" si="50"/>
        <v>17.600253435595565</v>
      </c>
      <c r="F126" s="56">
        <v>85725</v>
      </c>
      <c r="G126" s="71">
        <f t="shared" si="51"/>
        <v>1.6289413823272092</v>
      </c>
      <c r="H126" s="55">
        <f t="shared" si="52"/>
        <v>28.669781160688249</v>
      </c>
      <c r="I126" s="63">
        <v>2457716.9900000002</v>
      </c>
      <c r="J126" s="54"/>
    </row>
    <row r="127" spans="1:10" x14ac:dyDescent="0.25">
      <c r="A127" s="68">
        <v>11</v>
      </c>
      <c r="B127" s="17">
        <v>3</v>
      </c>
      <c r="C127" s="17" t="s">
        <v>37</v>
      </c>
      <c r="D127" s="56">
        <v>43572</v>
      </c>
      <c r="E127" s="55">
        <f t="shared" si="50"/>
        <v>47.19</v>
      </c>
      <c r="F127" s="56">
        <v>85725</v>
      </c>
      <c r="G127" s="71">
        <f t="shared" si="51"/>
        <v>0.50827646544181981</v>
      </c>
      <c r="H127" s="55">
        <f t="shared" si="52"/>
        <v>23.985566404199474</v>
      </c>
      <c r="I127" s="63">
        <v>2056162.68</v>
      </c>
      <c r="J127" s="54"/>
    </row>
    <row r="128" spans="1:10" x14ac:dyDescent="0.25">
      <c r="A128" s="68">
        <v>11</v>
      </c>
      <c r="B128" s="17">
        <v>4</v>
      </c>
      <c r="C128" s="17" t="s">
        <v>38</v>
      </c>
      <c r="D128" s="56">
        <v>59476</v>
      </c>
      <c r="E128" s="55">
        <f t="shared" si="50"/>
        <v>89.788501748604475</v>
      </c>
      <c r="F128" s="56">
        <v>85725</v>
      </c>
      <c r="G128" s="71">
        <f t="shared" si="51"/>
        <v>0.69379994167395742</v>
      </c>
      <c r="H128" s="55">
        <f t="shared" si="52"/>
        <v>62.295257276173807</v>
      </c>
      <c r="I128" s="63">
        <v>5340260.93</v>
      </c>
      <c r="J128" s="54"/>
    </row>
    <row r="129" spans="1:10" x14ac:dyDescent="0.25">
      <c r="A129" s="68">
        <v>11</v>
      </c>
      <c r="B129" s="17">
        <v>5</v>
      </c>
      <c r="C129" s="17" t="s">
        <v>39</v>
      </c>
      <c r="D129" s="56">
        <v>12997</v>
      </c>
      <c r="E129" s="55">
        <f t="shared" si="50"/>
        <v>324.11870662460569</v>
      </c>
      <c r="F129" s="56">
        <v>85725</v>
      </c>
      <c r="G129" s="71">
        <f t="shared" si="51"/>
        <v>0.151612715077282</v>
      </c>
      <c r="H129" s="55">
        <f t="shared" si="52"/>
        <v>49.140517118693495</v>
      </c>
      <c r="I129" s="63">
        <v>4212570.83</v>
      </c>
      <c r="J129" s="54"/>
    </row>
    <row r="130" spans="1:10" x14ac:dyDescent="0.25">
      <c r="A130" s="68">
        <v>11</v>
      </c>
      <c r="B130" s="17">
        <v>6</v>
      </c>
      <c r="C130" s="17" t="s">
        <v>40</v>
      </c>
      <c r="D130" s="56">
        <v>19682</v>
      </c>
      <c r="E130" s="55">
        <f t="shared" si="50"/>
        <v>111.18687480947058</v>
      </c>
      <c r="F130" s="56">
        <v>85725</v>
      </c>
      <c r="G130" s="71">
        <f t="shared" si="51"/>
        <v>0.22959463400408281</v>
      </c>
      <c r="H130" s="55">
        <f t="shared" si="52"/>
        <v>25.527909827938174</v>
      </c>
      <c r="I130" s="63">
        <v>2188380.0699999998</v>
      </c>
      <c r="J130" s="54"/>
    </row>
    <row r="131" spans="1:10" x14ac:dyDescent="0.25">
      <c r="A131" s="68">
        <v>11</v>
      </c>
      <c r="B131" s="17">
        <v>7</v>
      </c>
      <c r="C131" s="17" t="s">
        <v>42</v>
      </c>
      <c r="D131" s="56">
        <v>6221</v>
      </c>
      <c r="E131" s="55">
        <f t="shared" si="50"/>
        <v>89.195068316990842</v>
      </c>
      <c r="F131" s="56">
        <v>85725</v>
      </c>
      <c r="G131" s="71">
        <f t="shared" si="51"/>
        <v>7.2569262175561394E-2</v>
      </c>
      <c r="H131" s="55">
        <f t="shared" si="52"/>
        <v>6.4728202974628175</v>
      </c>
      <c r="I131" s="63">
        <v>554882.52</v>
      </c>
      <c r="J131" s="54"/>
    </row>
    <row r="132" spans="1:10" x14ac:dyDescent="0.25">
      <c r="A132" s="68">
        <v>11</v>
      </c>
      <c r="B132" s="17">
        <v>8</v>
      </c>
      <c r="C132" s="17" t="s">
        <v>41</v>
      </c>
      <c r="D132" s="17">
        <v>476</v>
      </c>
      <c r="E132" s="55">
        <f t="shared" si="50"/>
        <v>66.460588235294125</v>
      </c>
      <c r="F132" s="56">
        <v>85725</v>
      </c>
      <c r="G132" s="71">
        <f t="shared" si="51"/>
        <v>5.5526392534266554E-3</v>
      </c>
      <c r="H132" s="55">
        <f t="shared" si="52"/>
        <v>0.36903167104111989</v>
      </c>
      <c r="I132" s="63">
        <v>31635.24</v>
      </c>
      <c r="J132" s="54"/>
    </row>
    <row r="133" spans="1:10" x14ac:dyDescent="0.25">
      <c r="A133" s="68">
        <v>11</v>
      </c>
      <c r="B133" s="17">
        <v>9</v>
      </c>
      <c r="C133" s="17" t="s">
        <v>46</v>
      </c>
      <c r="D133" s="56">
        <v>2837</v>
      </c>
      <c r="E133" s="55">
        <f t="shared" si="50"/>
        <v>555.21350370109269</v>
      </c>
      <c r="F133" s="56">
        <v>85725</v>
      </c>
      <c r="G133" s="71">
        <f t="shared" si="51"/>
        <v>3.3094196558763486E-2</v>
      </c>
      <c r="H133" s="55">
        <f t="shared" si="52"/>
        <v>18.374344823563721</v>
      </c>
      <c r="I133" s="63">
        <v>1575140.71</v>
      </c>
      <c r="J133" s="54"/>
    </row>
    <row r="134" spans="1:10" x14ac:dyDescent="0.25">
      <c r="A134" s="68">
        <v>11</v>
      </c>
      <c r="B134" s="17">
        <v>10</v>
      </c>
      <c r="C134" s="17" t="s">
        <v>47</v>
      </c>
      <c r="D134" s="56">
        <v>4840</v>
      </c>
      <c r="E134" s="55">
        <f t="shared" ref="E134:E148" si="53">(I134/D134)</f>
        <v>61.796981404958679</v>
      </c>
      <c r="F134" s="56">
        <v>85725</v>
      </c>
      <c r="G134" s="71">
        <f t="shared" ref="G134:G148" si="54">(D134/F134)</f>
        <v>5.6459609215514725E-2</v>
      </c>
      <c r="H134" s="55">
        <f t="shared" ref="H134:H148" si="55">(I134/F134)</f>
        <v>3.4890334208223974</v>
      </c>
      <c r="I134" s="63">
        <v>299097.39</v>
      </c>
      <c r="J134" s="54"/>
    </row>
    <row r="135" spans="1:10" x14ac:dyDescent="0.25">
      <c r="A135" s="68">
        <v>11</v>
      </c>
      <c r="B135" s="17">
        <v>11</v>
      </c>
      <c r="C135" s="17" t="s">
        <v>43</v>
      </c>
      <c r="D135" s="56">
        <v>1734</v>
      </c>
      <c r="E135" s="55">
        <f t="shared" si="53"/>
        <v>64</v>
      </c>
      <c r="F135" s="56">
        <v>85725</v>
      </c>
      <c r="G135" s="71">
        <f t="shared" si="54"/>
        <v>2.0227471566054242E-2</v>
      </c>
      <c r="H135" s="55">
        <f t="shared" si="55"/>
        <v>1.2945581802274715</v>
      </c>
      <c r="I135" s="63">
        <v>110976</v>
      </c>
      <c r="J135" s="54"/>
    </row>
    <row r="136" spans="1:10" x14ac:dyDescent="0.25">
      <c r="A136" s="68">
        <v>11</v>
      </c>
      <c r="B136" s="17">
        <v>12</v>
      </c>
      <c r="C136" s="17" t="s">
        <v>44</v>
      </c>
      <c r="D136" s="56">
        <v>3518</v>
      </c>
      <c r="E136" s="55">
        <f t="shared" si="53"/>
        <v>52.5</v>
      </c>
      <c r="F136" s="56">
        <v>85725</v>
      </c>
      <c r="G136" s="71">
        <f t="shared" si="54"/>
        <v>4.1038203557888599E-2</v>
      </c>
      <c r="H136" s="55">
        <f t="shared" si="55"/>
        <v>2.1545056867891512</v>
      </c>
      <c r="I136" s="63">
        <v>184695</v>
      </c>
      <c r="J136" s="54"/>
    </row>
    <row r="137" spans="1:10" x14ac:dyDescent="0.25">
      <c r="A137" s="68">
        <v>12</v>
      </c>
      <c r="B137" s="17">
        <v>1</v>
      </c>
      <c r="C137" s="17" t="s">
        <v>35</v>
      </c>
      <c r="D137" s="56">
        <v>52726</v>
      </c>
      <c r="E137" s="55">
        <f t="shared" si="53"/>
        <v>22.817049273603157</v>
      </c>
      <c r="F137" s="56">
        <v>79976</v>
      </c>
      <c r="G137" s="71">
        <f t="shared" si="54"/>
        <v>0.6592727818345504</v>
      </c>
      <c r="H137" s="55">
        <f t="shared" si="55"/>
        <v>15.042659547864359</v>
      </c>
      <c r="I137" s="63">
        <v>1203051.74</v>
      </c>
      <c r="J137" s="54"/>
    </row>
    <row r="138" spans="1:10" x14ac:dyDescent="0.25">
      <c r="A138" s="68">
        <v>12</v>
      </c>
      <c r="B138" s="17">
        <v>2</v>
      </c>
      <c r="C138" s="17" t="s">
        <v>36</v>
      </c>
      <c r="D138" s="56">
        <v>128365</v>
      </c>
      <c r="E138" s="55">
        <f t="shared" si="53"/>
        <v>17.531071320063884</v>
      </c>
      <c r="F138" s="56">
        <v>79976</v>
      </c>
      <c r="G138" s="71">
        <f t="shared" si="54"/>
        <v>1.6050440132039612</v>
      </c>
      <c r="H138" s="55">
        <f t="shared" si="55"/>
        <v>28.138141067320198</v>
      </c>
      <c r="I138" s="63">
        <v>2250375.9700000002</v>
      </c>
      <c r="J138" s="54"/>
    </row>
    <row r="139" spans="1:10" x14ac:dyDescent="0.25">
      <c r="A139" s="68">
        <v>12</v>
      </c>
      <c r="B139" s="17">
        <v>3</v>
      </c>
      <c r="C139" s="17" t="s">
        <v>37</v>
      </c>
      <c r="D139" s="56">
        <v>39879</v>
      </c>
      <c r="E139" s="55">
        <f t="shared" si="53"/>
        <v>47.19</v>
      </c>
      <c r="F139" s="56">
        <v>79976</v>
      </c>
      <c r="G139" s="71">
        <f t="shared" si="54"/>
        <v>0.49863709112733823</v>
      </c>
      <c r="H139" s="55">
        <f t="shared" si="55"/>
        <v>23.530684330299088</v>
      </c>
      <c r="I139" s="63">
        <v>1881890.01</v>
      </c>
      <c r="J139" s="54"/>
    </row>
    <row r="140" spans="1:10" x14ac:dyDescent="0.25">
      <c r="A140" s="68">
        <v>12</v>
      </c>
      <c r="B140" s="17">
        <v>4</v>
      </c>
      <c r="C140" s="17" t="s">
        <v>38</v>
      </c>
      <c r="D140" s="56">
        <v>55674</v>
      </c>
      <c r="E140" s="55">
        <f t="shared" si="53"/>
        <v>89.925550167043866</v>
      </c>
      <c r="F140" s="56">
        <v>79976</v>
      </c>
      <c r="G140" s="71">
        <f t="shared" si="54"/>
        <v>0.6961338401520456</v>
      </c>
      <c r="H140" s="55">
        <f t="shared" si="55"/>
        <v>62.600218565569669</v>
      </c>
      <c r="I140" s="63">
        <v>5006515.08</v>
      </c>
      <c r="J140" s="54"/>
    </row>
    <row r="141" spans="1:10" x14ac:dyDescent="0.25">
      <c r="A141" s="68">
        <v>12</v>
      </c>
      <c r="B141" s="17">
        <v>5</v>
      </c>
      <c r="C141" s="17" t="s">
        <v>39</v>
      </c>
      <c r="D141" s="56">
        <v>13086</v>
      </c>
      <c r="E141" s="55">
        <f t="shared" si="53"/>
        <v>321.35390493657343</v>
      </c>
      <c r="F141" s="56">
        <v>79976</v>
      </c>
      <c r="G141" s="71">
        <f t="shared" si="54"/>
        <v>0.16362408722616786</v>
      </c>
      <c r="H141" s="55">
        <f t="shared" si="55"/>
        <v>52.581239371811549</v>
      </c>
      <c r="I141" s="63">
        <v>4205237.2</v>
      </c>
      <c r="J141" s="54"/>
    </row>
    <row r="142" spans="1:10" x14ac:dyDescent="0.25">
      <c r="A142" s="68">
        <v>12</v>
      </c>
      <c r="B142" s="17">
        <v>6</v>
      </c>
      <c r="C142" s="17" t="s">
        <v>40</v>
      </c>
      <c r="D142" s="56">
        <v>18697</v>
      </c>
      <c r="E142" s="55">
        <f t="shared" si="53"/>
        <v>111.76343798470343</v>
      </c>
      <c r="F142" s="56">
        <v>79976</v>
      </c>
      <c r="G142" s="71">
        <f t="shared" si="54"/>
        <v>0.23378263479043712</v>
      </c>
      <c r="H142" s="55">
        <f t="shared" si="55"/>
        <v>26.128351005301589</v>
      </c>
      <c r="I142" s="63">
        <v>2089641</v>
      </c>
      <c r="J142" s="54"/>
    </row>
    <row r="143" spans="1:10" x14ac:dyDescent="0.25">
      <c r="A143" s="68">
        <v>12</v>
      </c>
      <c r="B143" s="17">
        <v>7</v>
      </c>
      <c r="C143" s="17" t="s">
        <v>42</v>
      </c>
      <c r="D143" s="56">
        <v>6212</v>
      </c>
      <c r="E143" s="55">
        <f t="shared" si="53"/>
        <v>89.012034771410171</v>
      </c>
      <c r="F143" s="56">
        <v>79976</v>
      </c>
      <c r="G143" s="71">
        <f t="shared" si="54"/>
        <v>7.7673301990597174E-2</v>
      </c>
      <c r="H143" s="55">
        <f t="shared" si="55"/>
        <v>6.9138586575972791</v>
      </c>
      <c r="I143" s="63">
        <v>552942.76</v>
      </c>
      <c r="J143" s="54"/>
    </row>
    <row r="144" spans="1:10" x14ac:dyDescent="0.25">
      <c r="A144" s="68">
        <v>12</v>
      </c>
      <c r="B144" s="17">
        <v>8</v>
      </c>
      <c r="C144" s="17" t="s">
        <v>41</v>
      </c>
      <c r="D144" s="17">
        <v>480</v>
      </c>
      <c r="E144" s="55">
        <f t="shared" si="53"/>
        <v>68.167625000000001</v>
      </c>
      <c r="F144" s="56">
        <v>79976</v>
      </c>
      <c r="G144" s="71">
        <f t="shared" si="54"/>
        <v>6.0018005401620486E-3</v>
      </c>
      <c r="H144" s="55">
        <f t="shared" si="55"/>
        <v>0.40912848854656397</v>
      </c>
      <c r="I144" s="63">
        <v>32720.46</v>
      </c>
      <c r="J144" s="54"/>
    </row>
    <row r="145" spans="1:10" x14ac:dyDescent="0.25">
      <c r="A145" s="68">
        <v>12</v>
      </c>
      <c r="B145" s="17">
        <v>9</v>
      </c>
      <c r="C145" s="17" t="s">
        <v>46</v>
      </c>
      <c r="D145" s="56">
        <v>2718</v>
      </c>
      <c r="E145" s="55">
        <f t="shared" si="53"/>
        <v>565.17465783664454</v>
      </c>
      <c r="F145" s="56">
        <v>79976</v>
      </c>
      <c r="G145" s="71">
        <f t="shared" si="54"/>
        <v>3.3985195558667601E-2</v>
      </c>
      <c r="H145" s="55">
        <f t="shared" si="55"/>
        <v>19.207571271381415</v>
      </c>
      <c r="I145" s="63">
        <v>1536144.72</v>
      </c>
      <c r="J145" s="54"/>
    </row>
    <row r="146" spans="1:10" x14ac:dyDescent="0.25">
      <c r="A146" s="68">
        <v>12</v>
      </c>
      <c r="B146" s="17">
        <v>10</v>
      </c>
      <c r="C146" s="17" t="s">
        <v>47</v>
      </c>
      <c r="D146" s="56">
        <v>4619</v>
      </c>
      <c r="E146" s="55">
        <f t="shared" si="53"/>
        <v>61.651307642346829</v>
      </c>
      <c r="F146" s="56">
        <v>79976</v>
      </c>
      <c r="G146" s="71">
        <f t="shared" si="54"/>
        <v>5.7754826447934379E-2</v>
      </c>
      <c r="H146" s="55">
        <f t="shared" si="55"/>
        <v>3.5606605731719516</v>
      </c>
      <c r="I146" s="63">
        <v>284767.39</v>
      </c>
      <c r="J146" s="54"/>
    </row>
    <row r="147" spans="1:10" x14ac:dyDescent="0.25">
      <c r="A147" s="68">
        <v>12</v>
      </c>
      <c r="B147" s="17">
        <v>11</v>
      </c>
      <c r="C147" s="17" t="s">
        <v>43</v>
      </c>
      <c r="D147" s="56">
        <v>1636</v>
      </c>
      <c r="E147" s="55">
        <f t="shared" si="53"/>
        <v>64</v>
      </c>
      <c r="F147" s="56">
        <v>79976</v>
      </c>
      <c r="G147" s="71">
        <f t="shared" si="54"/>
        <v>2.0456136841052314E-2</v>
      </c>
      <c r="H147" s="55">
        <f t="shared" si="55"/>
        <v>1.3091927578273481</v>
      </c>
      <c r="I147" s="63">
        <v>104704</v>
      </c>
      <c r="J147" s="54"/>
    </row>
    <row r="148" spans="1:10" x14ac:dyDescent="0.25">
      <c r="A148" s="68">
        <v>12</v>
      </c>
      <c r="B148" s="17">
        <v>12</v>
      </c>
      <c r="C148" s="17" t="s">
        <v>44</v>
      </c>
      <c r="D148" s="56">
        <v>3347</v>
      </c>
      <c r="E148" s="55">
        <f t="shared" si="53"/>
        <v>52.5</v>
      </c>
      <c r="F148" s="56">
        <v>79976</v>
      </c>
      <c r="G148" s="71">
        <f t="shared" si="54"/>
        <v>4.1850055016504954E-2</v>
      </c>
      <c r="H148" s="55">
        <f t="shared" si="55"/>
        <v>2.1971278883665097</v>
      </c>
      <c r="I148" s="63">
        <v>175717.5</v>
      </c>
      <c r="J148" s="54"/>
    </row>
    <row r="149" spans="1:10" ht="15.75" thickBot="1" x14ac:dyDescent="0.3">
      <c r="A149" s="69"/>
      <c r="B149" s="28"/>
      <c r="C149" s="28"/>
      <c r="D149" s="72">
        <f>SUM(D5:D148)</f>
        <v>4544624</v>
      </c>
      <c r="E149" s="28"/>
      <c r="F149" s="28"/>
      <c r="G149" s="28"/>
      <c r="H149" s="28"/>
      <c r="I149" s="67">
        <f>SUM(I5:I148)</f>
        <v>267693266.92000011</v>
      </c>
    </row>
  </sheetData>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7B14-0E16-4DFA-BFFE-3BD9C80E4668}">
  <dimension ref="A1:K18"/>
  <sheetViews>
    <sheetView workbookViewId="0">
      <selection activeCell="I16" sqref="I16"/>
    </sheetView>
  </sheetViews>
  <sheetFormatPr defaultRowHeight="15" x14ac:dyDescent="0.25"/>
  <cols>
    <col min="3" max="3" width="10.85546875" customWidth="1"/>
    <col min="5" max="5" width="24.140625" bestFit="1" customWidth="1"/>
    <col min="6" max="6" width="12.42578125" customWidth="1"/>
    <col min="7" max="7" width="14.28515625" customWidth="1"/>
  </cols>
  <sheetData>
    <row r="1" spans="1:11" x14ac:dyDescent="0.25">
      <c r="A1" s="43" t="s">
        <v>49</v>
      </c>
      <c r="B1" s="26"/>
      <c r="C1" s="27"/>
      <c r="E1" s="4" t="s">
        <v>23</v>
      </c>
    </row>
    <row r="2" spans="1:11" ht="17.25" thickBot="1" x14ac:dyDescent="0.35">
      <c r="A2" s="44" t="s">
        <v>45</v>
      </c>
      <c r="B2" s="17"/>
      <c r="C2" s="37"/>
      <c r="E2" s="32" t="s">
        <v>13</v>
      </c>
      <c r="F2" s="4" t="s">
        <v>22</v>
      </c>
      <c r="G2" s="4" t="s">
        <v>20</v>
      </c>
      <c r="H2" s="4" t="s">
        <v>12</v>
      </c>
      <c r="I2" s="4" t="s">
        <v>63</v>
      </c>
      <c r="J2" s="4"/>
      <c r="K2" s="4"/>
    </row>
    <row r="3" spans="1:11" ht="17.25" thickBot="1" x14ac:dyDescent="0.35">
      <c r="A3" s="30" t="s">
        <v>48</v>
      </c>
      <c r="B3" s="28"/>
      <c r="C3" s="29"/>
      <c r="E3" s="38" t="s">
        <v>6</v>
      </c>
      <c r="F3" s="39">
        <f>+Input!B9</f>
        <v>0</v>
      </c>
      <c r="G3" s="39">
        <f>+Input!C9</f>
        <v>0</v>
      </c>
      <c r="H3" s="39">
        <f t="shared" ref="H3:H13" si="0">(F3+G3)</f>
        <v>0</v>
      </c>
      <c r="I3" s="87">
        <f>IFERROR(F3/H3*$F$17,0)+IFERROR(G3/H3*$F$18,0)</f>
        <v>0</v>
      </c>
      <c r="J3" s="39"/>
      <c r="K3" s="40"/>
    </row>
    <row r="4" spans="1:11" x14ac:dyDescent="0.25">
      <c r="A4" s="17"/>
      <c r="B4" s="17"/>
      <c r="C4" s="17"/>
      <c r="E4" s="41" t="s">
        <v>7</v>
      </c>
      <c r="F4" s="33">
        <f>+Input!B10</f>
        <v>0</v>
      </c>
      <c r="G4" s="33">
        <f>+Input!C10</f>
        <v>0</v>
      </c>
      <c r="H4" s="33">
        <f t="shared" si="0"/>
        <v>0</v>
      </c>
      <c r="I4" s="88">
        <f t="shared" ref="I4:I14" si="1">IFERROR(F4/H4*$F$17,0)+IFERROR(G4/H4*$F$18,0)</f>
        <v>0</v>
      </c>
      <c r="J4" s="33"/>
      <c r="K4" s="42"/>
    </row>
    <row r="5" spans="1:11" x14ac:dyDescent="0.25">
      <c r="A5" s="17"/>
      <c r="B5" s="17"/>
      <c r="C5" s="17"/>
      <c r="E5" s="41" t="s">
        <v>8</v>
      </c>
      <c r="F5" s="33">
        <f>+Input!B11</f>
        <v>0</v>
      </c>
      <c r="G5" s="33">
        <f>+Input!C11</f>
        <v>0</v>
      </c>
      <c r="H5" s="33">
        <f t="shared" si="0"/>
        <v>0</v>
      </c>
      <c r="I5" s="88">
        <f t="shared" si="1"/>
        <v>0</v>
      </c>
      <c r="J5" s="33"/>
      <c r="K5" s="42"/>
    </row>
    <row r="6" spans="1:11" x14ac:dyDescent="0.25">
      <c r="A6" s="17"/>
      <c r="B6" s="17"/>
      <c r="C6" s="17"/>
      <c r="E6" s="41" t="s">
        <v>9</v>
      </c>
      <c r="F6" s="33">
        <f>+Input!B12</f>
        <v>0</v>
      </c>
      <c r="G6" s="33">
        <f>+Input!C12</f>
        <v>0</v>
      </c>
      <c r="H6" s="33">
        <f t="shared" si="0"/>
        <v>0</v>
      </c>
      <c r="I6" s="88">
        <f t="shared" si="1"/>
        <v>0</v>
      </c>
      <c r="J6" s="33"/>
      <c r="K6" s="42"/>
    </row>
    <row r="7" spans="1:11" x14ac:dyDescent="0.25">
      <c r="A7" s="17"/>
      <c r="B7" s="17"/>
      <c r="C7" s="17"/>
      <c r="E7" s="41" t="s">
        <v>10</v>
      </c>
      <c r="F7" s="33">
        <f>+Input!B13</f>
        <v>0</v>
      </c>
      <c r="G7" s="33">
        <f>+Input!C13</f>
        <v>0</v>
      </c>
      <c r="H7" s="33">
        <f t="shared" si="0"/>
        <v>0</v>
      </c>
      <c r="I7" s="88">
        <f t="shared" si="1"/>
        <v>0</v>
      </c>
      <c r="J7" s="33"/>
      <c r="K7" s="42"/>
    </row>
    <row r="8" spans="1:11" x14ac:dyDescent="0.25">
      <c r="A8" s="17"/>
      <c r="B8" s="17"/>
      <c r="C8" s="17"/>
      <c r="E8" s="41" t="s">
        <v>11</v>
      </c>
      <c r="F8" s="33">
        <f>+Input!B14</f>
        <v>0</v>
      </c>
      <c r="G8" s="33">
        <f>+Input!C14</f>
        <v>0</v>
      </c>
      <c r="H8" s="33">
        <f t="shared" si="0"/>
        <v>0</v>
      </c>
      <c r="I8" s="88">
        <f t="shared" si="1"/>
        <v>0</v>
      </c>
      <c r="J8" s="33"/>
      <c r="K8" s="42"/>
    </row>
    <row r="9" spans="1:11" x14ac:dyDescent="0.25">
      <c r="A9" s="17"/>
      <c r="B9" s="17"/>
      <c r="C9" s="17"/>
      <c r="E9" s="41" t="s">
        <v>0</v>
      </c>
      <c r="F9" s="33">
        <f>+Input!B15</f>
        <v>0</v>
      </c>
      <c r="G9" s="33">
        <f>+Input!C15</f>
        <v>0</v>
      </c>
      <c r="H9" s="33">
        <f t="shared" si="0"/>
        <v>0</v>
      </c>
      <c r="I9" s="88">
        <f t="shared" si="1"/>
        <v>0</v>
      </c>
      <c r="J9" s="33"/>
      <c r="K9" s="42"/>
    </row>
    <row r="10" spans="1:11" x14ac:dyDescent="0.25">
      <c r="E10" s="41" t="s">
        <v>1</v>
      </c>
      <c r="F10" s="33">
        <f>+Input!B16</f>
        <v>0</v>
      </c>
      <c r="G10" s="33">
        <f>+Input!C16</f>
        <v>0</v>
      </c>
      <c r="H10" s="33">
        <f t="shared" si="0"/>
        <v>0</v>
      </c>
      <c r="I10" s="88">
        <f t="shared" si="1"/>
        <v>0</v>
      </c>
      <c r="J10" s="33"/>
      <c r="K10" s="42"/>
    </row>
    <row r="11" spans="1:11" x14ac:dyDescent="0.25">
      <c r="E11" s="41" t="s">
        <v>2</v>
      </c>
      <c r="F11" s="33">
        <f>+Input!B17</f>
        <v>0</v>
      </c>
      <c r="G11" s="33">
        <f>+Input!C17</f>
        <v>0</v>
      </c>
      <c r="H11" s="33">
        <f t="shared" si="0"/>
        <v>0</v>
      </c>
      <c r="I11" s="88">
        <f t="shared" si="1"/>
        <v>0</v>
      </c>
      <c r="J11" s="33"/>
      <c r="K11" s="42"/>
    </row>
    <row r="12" spans="1:11" x14ac:dyDescent="0.25">
      <c r="E12" s="41" t="s">
        <v>3</v>
      </c>
      <c r="F12" s="33">
        <f>+Input!B18</f>
        <v>0</v>
      </c>
      <c r="G12" s="33">
        <f>+Input!C18</f>
        <v>0</v>
      </c>
      <c r="H12" s="33">
        <f t="shared" si="0"/>
        <v>0</v>
      </c>
      <c r="I12" s="88">
        <f t="shared" si="1"/>
        <v>0</v>
      </c>
      <c r="J12" s="33"/>
      <c r="K12" s="42"/>
    </row>
    <row r="13" spans="1:11" x14ac:dyDescent="0.25">
      <c r="E13" s="41" t="s">
        <v>4</v>
      </c>
      <c r="F13" s="33">
        <f>+Input!B19</f>
        <v>0</v>
      </c>
      <c r="G13" s="33">
        <f>+Input!C19</f>
        <v>0</v>
      </c>
      <c r="H13" s="33">
        <f t="shared" si="0"/>
        <v>0</v>
      </c>
      <c r="I13" s="88">
        <f t="shared" si="1"/>
        <v>0</v>
      </c>
      <c r="J13" s="33"/>
      <c r="K13" s="42"/>
    </row>
    <row r="14" spans="1:11" ht="15.75" thickBot="1" x14ac:dyDescent="0.3">
      <c r="E14" s="47" t="s">
        <v>5</v>
      </c>
      <c r="F14" s="48">
        <f>+Input!B20</f>
        <v>0</v>
      </c>
      <c r="G14" s="48">
        <f>+Input!C20</f>
        <v>0</v>
      </c>
      <c r="H14" s="48">
        <f t="shared" ref="H14" si="2">(F14+G14)</f>
        <v>0</v>
      </c>
      <c r="I14" s="89">
        <f t="shared" si="1"/>
        <v>0</v>
      </c>
      <c r="J14" s="48"/>
      <c r="K14" s="49"/>
    </row>
    <row r="15" spans="1:11" ht="15.75" thickBot="1" x14ac:dyDescent="0.3">
      <c r="E15" s="35" t="s">
        <v>12</v>
      </c>
      <c r="F15" s="32">
        <f>SUM(F3:F14)</f>
        <v>0</v>
      </c>
      <c r="G15" s="32">
        <f>SUM(G3:G14)</f>
        <v>0</v>
      </c>
      <c r="H15" s="32">
        <f>SUM(H3:H14)</f>
        <v>0</v>
      </c>
      <c r="I15" s="90">
        <f>IFERROR((F15/H15*$F$17)+(G15/H15*$F$18),0)</f>
        <v>0</v>
      </c>
      <c r="J15" s="32"/>
      <c r="K15" s="46"/>
    </row>
    <row r="16" spans="1:11" x14ac:dyDescent="0.25">
      <c r="E16" s="58"/>
      <c r="F16" s="86" t="s">
        <v>24</v>
      </c>
      <c r="G16" s="26"/>
      <c r="H16" s="39"/>
      <c r="I16" s="39"/>
      <c r="J16" s="39"/>
      <c r="K16" s="40"/>
    </row>
    <row r="17" spans="5:11" x14ac:dyDescent="0.25">
      <c r="E17" s="35" t="s">
        <v>22</v>
      </c>
      <c r="F17" s="34">
        <v>1.1000000000000001</v>
      </c>
      <c r="G17" s="17"/>
      <c r="H17" s="17"/>
      <c r="I17" s="17"/>
      <c r="J17" s="17"/>
      <c r="K17" s="37"/>
    </row>
    <row r="18" spans="5:11" ht="15.75" thickBot="1" x14ac:dyDescent="0.3">
      <c r="E18" s="36" t="s">
        <v>20</v>
      </c>
      <c r="F18" s="45">
        <v>1</v>
      </c>
      <c r="G18" s="28"/>
      <c r="H18" s="28"/>
      <c r="I18" s="28"/>
      <c r="J18" s="28"/>
      <c r="K18" s="2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018302DFBC944A9DD3A55262FB0958" ma:contentTypeVersion="13" ma:contentTypeDescription="Create a new document." ma:contentTypeScope="" ma:versionID="daf46facfb11db4af3a95a728ffcf792">
  <xsd:schema xmlns:xsd="http://www.w3.org/2001/XMLSchema" xmlns:xs="http://www.w3.org/2001/XMLSchema" xmlns:p="http://schemas.microsoft.com/office/2006/metadata/properties" xmlns:ns2="fc67e448-487e-4ee4-8e45-c8e37528ed7d" xmlns:ns3="8c001193-4a39-46fc-bb29-d1a8310dcc27" targetNamespace="http://schemas.microsoft.com/office/2006/metadata/properties" ma:root="true" ma:fieldsID="a4ad4af12e73dc1404e2c599c24d1b70" ns2:_="" ns3:_="">
    <xsd:import namespace="fc67e448-487e-4ee4-8e45-c8e37528ed7d"/>
    <xsd:import namespace="8c001193-4a39-46fc-bb29-d1a8310dcc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67e448-487e-4ee4-8e45-c8e37528ed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c001193-4a39-46fc-bb29-d1a8310dcc2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6F7A11-5F1B-47B7-8E2B-EF2DFDD3861F}">
  <ds:schemaRefs>
    <ds:schemaRef ds:uri="http://schemas.microsoft.com/sharepoint/v3/contenttype/forms"/>
  </ds:schemaRefs>
</ds:datastoreItem>
</file>

<file path=customXml/itemProps2.xml><?xml version="1.0" encoding="utf-8"?>
<ds:datastoreItem xmlns:ds="http://schemas.openxmlformats.org/officeDocument/2006/customXml" ds:itemID="{CA4899BD-678C-445E-8C78-2FD2007DC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67e448-487e-4ee4-8e45-c8e37528ed7d"/>
    <ds:schemaRef ds:uri="8c001193-4a39-46fc-bb29-d1a8310dcc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4BBE3B-505A-46EE-A264-CCEE355A322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Guide &amp; Disclaimer</vt:lpstr>
      <vt:lpstr>Input</vt:lpstr>
      <vt:lpstr>Cover Sheet</vt:lpstr>
      <vt:lpstr>Monthly Reimbursement Projectio</vt:lpstr>
      <vt:lpstr>Reimbursemet by Service Categor</vt:lpstr>
      <vt:lpstr>Cost Calculation Detail</vt:lpstr>
      <vt:lpstr>Adjustment Factors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dc:creator>
  <cp:lastModifiedBy>Strang, Carly</cp:lastModifiedBy>
  <cp:lastPrinted>2021-05-19T16:15:47Z</cp:lastPrinted>
  <dcterms:created xsi:type="dcterms:W3CDTF">2021-04-26T20:03:02Z</dcterms:created>
  <dcterms:modified xsi:type="dcterms:W3CDTF">2021-06-08T12:36:20Z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0x01010057018302DFBC944A9DD3A55262FB0958</vt:lpwstr>
  </property>
</Properties>
</file>